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s>
  <definedNames>
    <definedName name="_xlnm.Print_Area" localSheetId="1">'Income Statement-2'!$A$1:$E$42</definedName>
  </definedNames>
  <calcPr fullCalcOnLoad="1"/>
</workbook>
</file>

<file path=xl/sharedStrings.xml><?xml version="1.0" encoding="utf-8"?>
<sst xmlns="http://schemas.openxmlformats.org/spreadsheetml/2006/main" count="486" uniqueCount="210">
  <si>
    <t>NEW JERSEY INSURANCE UNDERWRITING ASSOCIATION</t>
  </si>
  <si>
    <t>BALANCE SHEET</t>
  </si>
  <si>
    <t>AT DECEMBER 31, 2018</t>
  </si>
  <si>
    <t>LEDGER ASSETS</t>
  </si>
  <si>
    <t>NON- ADMITTED ASSETS</t>
  </si>
  <si>
    <t>NET ADMITTED ASSETS</t>
  </si>
  <si>
    <t>ASSETS</t>
  </si>
  <si>
    <t xml:space="preserve">     BONDS</t>
  </si>
  <si>
    <t xml:space="preserve">     STOCKS</t>
  </si>
  <si>
    <t xml:space="preserve">     CASH &amp; SHORT-TERM INVESTMENTS</t>
  </si>
  <si>
    <t xml:space="preserve">     PREPAID EXPENSES</t>
  </si>
  <si>
    <t xml:space="preserve">     ACCRUED INTEREST</t>
  </si>
  <si>
    <t xml:space="preserve">     FURNITURE &amp; EQUIPMENT</t>
  </si>
  <si>
    <t xml:space="preserve">     EDP - EQUIPMENT &amp; SOFTWARE</t>
  </si>
  <si>
    <t xml:space="preserve">     LEASEHOLD IMPROVEMENTS</t>
  </si>
  <si>
    <t xml:space="preserve">     PREMIUMS RECEIVABLE</t>
  </si>
  <si>
    <t xml:space="preserve">          TOTAL ASSETS</t>
  </si>
  <si>
    <t>LIABILITIES</t>
  </si>
  <si>
    <t xml:space="preserve">      POST RETIREMENT BENEFITS (other than pensions)</t>
  </si>
  <si>
    <t xml:space="preserve">      DEFINED BENEFIT PENSION PLAN</t>
  </si>
  <si>
    <t xml:space="preserve">      AMOUNTS HELD FOR OTHERS</t>
  </si>
  <si>
    <t xml:space="preserve">      ADVANCE PREMIUMS</t>
  </si>
  <si>
    <t xml:space="preserve">      RETURN PREMIUMS</t>
  </si>
  <si>
    <t xml:space="preserve">      OTHER PAYABLES</t>
  </si>
  <si>
    <t xml:space="preserve"> </t>
  </si>
  <si>
    <t xml:space="preserve">      CLAIM CHECKS PAYABLE</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</si>
  <si>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</si>
  <si>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</si>
  <si>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</si>
  <si>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</si>
  <si>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</si>
  <si>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</si>
  <si>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</si>
  <si>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</si>
  <si>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</si>
  <si>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</si>
  <si>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</si>
  <si>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</si>
  <si>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DECEMBER 31, 2018</t>
  </si>
  <si>
    <t>TOTAL LIABILITIES PLUS EQUITY ACCOUNT</t>
  </si>
  <si>
    <t xml:space="preserve"> INCOME STATEMENT</t>
  </si>
  <si>
    <t>DECEMBER 31, 2018</t>
  </si>
  <si>
    <t>QUARTER-TO-DATE</t>
  </si>
  <si>
    <t>YEAR-TO-DATE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</si>
  <si>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</si>
  <si>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</si>
  <si>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</si>
  <si>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</si>
  <si>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</si>
  <si>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</si>
  <si>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</si>
  <si>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</si>
  <si>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</si>
  <si>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t xml:space="preserve"> UNDERWRITING LOSS</t>
  </si>
  <si>
    <t>INVESTMENT INCOME</t>
  </si>
  <si>
    <t xml:space="preserve">     NET INVESTMENT INCOME EARNED</t>
  </si>
  <si>
    <r>
      <t xml:space="preserve">     NET REALIZED CAPITAL GAIN </t>
    </r>
    <r>
      <rPr>
        <sz val="11"/>
        <color indexed="10"/>
        <rFont val="Century Schoolbook"/>
        <family val="1"/>
      </rPr>
      <t>(LOSS)</t>
    </r>
  </si>
  <si>
    <t xml:space="preserve">         NET INVESTMENT GAIN</t>
  </si>
  <si>
    <t>OTHER INCOME</t>
  </si>
  <si>
    <t xml:space="preserve">       INSTALLMENT SERVICE FEE</t>
  </si>
  <si>
    <t xml:space="preserve">         TOTAL OTHER INCOME</t>
  </si>
  <si>
    <t xml:space="preserve"> NET LOSS</t>
  </si>
  <si>
    <t xml:space="preserve">     NET EQUITY - PRIOR</t>
  </si>
  <si>
    <t xml:space="preserve">     NET LOSS FOR PERIOD</t>
  </si>
  <si>
    <t xml:space="preserve">     CHANGE IN NONADMITTED ASSETS</t>
  </si>
  <si>
    <t xml:space="preserve">     CHANGE IN NET UNREALIZED CAPITAL LOSS</t>
  </si>
  <si>
    <t>CHANGE IN EQUITY</t>
  </si>
  <si>
    <t>NET EQUITY AT DECEMBER 31, 2018</t>
  </si>
  <si>
    <t xml:space="preserve"> EQUITY ACCOUNT</t>
  </si>
  <si>
    <t>QTD PERIOD ENDED  DECEMBER 31, 2018</t>
  </si>
  <si>
    <t>POLICY YEAR 2018</t>
  </si>
  <si>
    <t>POLICY YEAR 2017</t>
  </si>
  <si>
    <t>POLICY YEAR 2016</t>
  </si>
  <si>
    <t>POLICY YEAR 2015</t>
  </si>
  <si>
    <t>TOTAL</t>
  </si>
  <si>
    <t>INCOME RECEIVED</t>
  </si>
  <si>
    <t xml:space="preserve">      PREMIUMS WRITTEN</t>
  </si>
  <si>
    <t xml:space="preserve">       OTHER INCOME (includes installment service fees)</t>
  </si>
  <si>
    <t xml:space="preserve">      INVESTMENT INCOME RECEIVED</t>
  </si>
  <si>
    <t xml:space="preserve">      NET REALIZED CAPITAL GAIN</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</si>
  <si>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</si>
  <si>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</si>
  <si>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</si>
  <si>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</si>
  <si>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</si>
  <si>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</si>
  <si>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</si>
  <si>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</si>
  <si>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</si>
  <si>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</si>
  <si>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</si>
  <si>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</si>
  <si>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</si>
  <si>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</si>
  <si>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</si>
  <si>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</si>
  <si>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</si>
  <si>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</si>
  <si>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</si>
  <si>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</si>
  <si>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</si>
  <si>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</si>
  <si>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</si>
  <si>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</si>
  <si>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</si>
  <si>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</si>
  <si>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YTD PERIOD ENDED DECEMBER 31, 2018</t>
  </si>
  <si>
    <t xml:space="preserve">      NET REALIZED CAPITAL LOSS</t>
  </si>
  <si>
    <t>UNDERWRITING STATEMENT</t>
  </si>
  <si>
    <t>EARNED/INCURRED BASIS</t>
  </si>
  <si>
    <t>QTD PERIOD ENDING DECEMBER 31, 2018</t>
  </si>
  <si>
    <t/>
  </si>
  <si>
    <t>12-31-18</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</si>
  <si>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</si>
  <si>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</si>
  <si>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</si>
  <si>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</si>
  <si>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</si>
  <si>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</si>
  <si>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</si>
  <si>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</si>
  <si>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</si>
  <si>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</si>
  <si>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</si>
  <si>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</si>
  <si>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</si>
  <si>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</si>
  <si>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</si>
  <si>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</si>
  <si>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</si>
  <si>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</si>
  <si>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</si>
  <si>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</si>
  <si>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</si>
  <si>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</si>
  <si>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</si>
  <si>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</si>
  <si>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</si>
  <si>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</si>
  <si>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</si>
  <si>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</si>
  <si>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</si>
  <si>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</si>
  <si>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</si>
  <si>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</si>
  <si>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</si>
  <si>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Loss</t>
  </si>
  <si>
    <t>Net Investment Income Received</t>
  </si>
  <si>
    <t>Current Accrued Interest</t>
  </si>
  <si>
    <t>Prior Accrued Interest</t>
  </si>
  <si>
    <t>Change in Accrued Interest</t>
  </si>
  <si>
    <t>Net Investment Income Earned</t>
  </si>
  <si>
    <t>Net Realized Capital Gain</t>
  </si>
  <si>
    <t>Net Investment Gain</t>
  </si>
  <si>
    <t>Othe Income (includes installment service fees)</t>
  </si>
  <si>
    <t>Net Loss</t>
  </si>
  <si>
    <t>YTD PERIOD ENDING DECEMBER 31, 2018</t>
  </si>
  <si>
    <t>Net Realized Capital Loss</t>
  </si>
  <si>
    <t>STATISTICAL REPORT ON PREMIUMS</t>
  </si>
  <si>
    <t>*SEE NOTE BELOW</t>
  </si>
  <si>
    <t>WRITTEN PREMIUMS</t>
  </si>
  <si>
    <t xml:space="preserve">     FIRE</t>
  </si>
  <si>
    <t xml:space="preserve">     ALLIED </t>
  </si>
  <si>
    <t xml:space="preserve">     CRIME</t>
  </si>
  <si>
    <t xml:space="preserve">            TOTAL</t>
  </si>
  <si>
    <t>CURRENT UNEARNED PREMIUM RESERVE              @ 12-31-18</t>
  </si>
  <si>
    <t xml:space="preserve">    ALLIED </t>
  </si>
  <si>
    <t xml:space="preserve">    CRIME</t>
  </si>
  <si>
    <t>PRIOR UNEARNED PREMIUM RESERVE                     @ 09-30-18</t>
  </si>
  <si>
    <t>EARNED PREMIUM</t>
  </si>
  <si>
    <t>*Note: The Terrorism Risk Insurance Program Reauthorization Act of 2007 requires insurers to report direct earned premium for commercial business written.                                                         This amount is shown on page 8.</t>
  </si>
  <si>
    <t>PRIOR UNEARNED PREMIUM RESERVE                     @ 12-31-17</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</si>
  <si>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eight quarters:</t>
  </si>
  <si>
    <t>1-4 Family Tenant-Occupied</t>
  </si>
  <si>
    <t>Commercial</t>
  </si>
  <si>
    <t>Total TRIA</t>
  </si>
  <si>
    <r>
      <t xml:space="preserve">       1Q17       </t>
    </r>
    <r>
      <rPr>
        <sz val="9"/>
        <rFont val="Century Schoolbook"/>
        <family val="1"/>
      </rPr>
      <t>$86,398</t>
    </r>
  </si>
  <si>
    <r>
      <t xml:space="preserve">       1Q18      </t>
    </r>
    <r>
      <rPr>
        <sz val="9"/>
        <rFont val="Century Schoolbook"/>
        <family val="1"/>
      </rPr>
      <t>$74,693</t>
    </r>
  </si>
  <si>
    <r>
      <t xml:space="preserve">       2Q17       </t>
    </r>
    <r>
      <rPr>
        <sz val="9"/>
        <rFont val="Century Schoolbook"/>
        <family val="1"/>
      </rPr>
      <t>$83,826</t>
    </r>
  </si>
  <si>
    <r>
      <t xml:space="preserve">       2Q18      </t>
    </r>
    <r>
      <rPr>
        <sz val="9"/>
        <rFont val="Century Schoolbook"/>
        <family val="1"/>
      </rPr>
      <t>$75,648</t>
    </r>
  </si>
  <si>
    <r>
      <t xml:space="preserve">       3Q17       </t>
    </r>
    <r>
      <rPr>
        <sz val="9"/>
        <rFont val="Century Schoolbook"/>
        <family val="1"/>
      </rPr>
      <t>$81,319</t>
    </r>
  </si>
  <si>
    <r>
      <t xml:space="preserve">       3Q18      </t>
    </r>
    <r>
      <rPr>
        <sz val="9"/>
        <rFont val="Century Schoolbook"/>
        <family val="1"/>
      </rPr>
      <t>$70,513</t>
    </r>
  </si>
  <si>
    <r>
      <t xml:space="preserve">       4Q17       </t>
    </r>
    <r>
      <rPr>
        <sz val="9"/>
        <rFont val="Century Schoolbook"/>
        <family val="1"/>
      </rPr>
      <t>$77,910</t>
    </r>
  </si>
  <si>
    <r>
      <t xml:space="preserve">       4Q18      </t>
    </r>
    <r>
      <rPr>
        <sz val="9"/>
        <rFont val="Century Schoolbook"/>
        <family val="1"/>
      </rPr>
      <t>$69,151</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</si>
  <si>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</si>
  <si>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</si>
  <si>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QTD PERIOD ENDED DECEMBER 31, 2018</t>
  </si>
  <si>
    <t xml:space="preserve">PAID LOSSES </t>
  </si>
  <si>
    <t>Net of Salvage &amp; Subrogation Received</t>
  </si>
  <si>
    <t xml:space="preserve">      FIRE</t>
  </si>
  <si>
    <t>CURRENT CASE BASIS RESERVES (12-31-18)</t>
  </si>
  <si>
    <t xml:space="preserve">       FIRE</t>
  </si>
  <si>
    <t xml:space="preserve">       ALLIED </t>
  </si>
  <si>
    <t xml:space="preserve">       CRIME</t>
  </si>
  <si>
    <t>CURRENT I.B.N.R. RESERVES (12-31-18)</t>
  </si>
  <si>
    <t>PRIOR LOSS RESERVES (09-30-18)</t>
  </si>
  <si>
    <t>(Including I.B.N.R. Reserves)</t>
  </si>
  <si>
    <t>INCURRED LOSSES</t>
  </si>
  <si>
    <t>PRIOR LOSS RESERVES (12-31-17)</t>
  </si>
  <si>
    <t>STATISTICAL REPORT ON LOSS EXPENSES</t>
  </si>
  <si>
    <t>(INCLUDES ALLOCATED AND UNALLOCATED LOSS EXPENSES)</t>
  </si>
  <si>
    <t>LOSS EXPENSES PAID                                      (ALAE AND ULAE)</t>
  </si>
  <si>
    <t>FIRE</t>
  </si>
  <si>
    <t xml:space="preserve">ALLIED </t>
  </si>
  <si>
    <t>CRIME</t>
  </si>
  <si>
    <t>CURRENT LOSS EXPENSE RESERVES               @ 12-31-18</t>
  </si>
  <si>
    <t>PRIOR LOSS  EXPENSE RESERVES                     @ 09-30-18</t>
  </si>
  <si>
    <t>ALLIED</t>
  </si>
  <si>
    <t>ALAE &amp; ULAE LOSS EXPENSES  INCURRED</t>
  </si>
  <si>
    <t>PRIOR LOSS  EXPENSE RESERVES                     @ 12-31-17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</si>
</sst>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Red]&quot;$&quot;#,##0"/>
    <numFmt numFmtId="166" formatCode="&quot;$&quot;#,##0.000_);\(&quot;$&quot;#,##0.000\)"/>
  </numFmts>
  <fonts count="69">
    <font>
      <sz val="11"/>
      <color theme="1"/>
      <name val="Calibri"/>
      <family val="2"/>
    </font>
    <font>
      <sz val="11"/>
      <color indexed="8"/>
      <name val="Calibri"/>
      <family val="2"/>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b/>
      <sz val="54"/>
      <color indexed="10"/>
      <name val="Calibri"/>
      <family val="2"/>
    </font>
    <font>
      <sz val="11"/>
      <name val="Century Schoolbook"/>
      <family val="1"/>
    </font>
    <font>
      <b/>
      <sz val="11"/>
      <color indexed="8"/>
      <name val="Century Schoolbook"/>
      <family val="1"/>
    </font>
    <font>
      <b/>
      <u val="single"/>
      <sz val="11"/>
      <name val="Century Schoolbook"/>
      <family val="1"/>
    </font>
    <font>
      <b/>
      <sz val="11"/>
      <name val="Century Schoolbook"/>
      <family val="1"/>
    </font>
    <font>
      <sz val="11"/>
      <color indexed="9"/>
      <name val="Century Schoolbook"/>
      <family val="1"/>
    </font>
    <font>
      <b/>
      <i/>
      <sz val="11"/>
      <name val="Century Schoolbook"/>
      <family val="1"/>
    </font>
    <font>
      <b/>
      <i/>
      <sz val="10"/>
      <name val="Century Schoolbook"/>
      <family val="1"/>
    </font>
    <font>
      <sz val="10"/>
      <name val="Century Schoolbook"/>
      <family val="1"/>
    </font>
    <font>
      <sz val="11"/>
      <color indexed="10"/>
      <name val="Century Schoolbook"/>
      <family val="1"/>
    </font>
    <font>
      <sz val="9"/>
      <name val="Century Schoolbook"/>
      <family val="1"/>
    </font>
    <font>
      <i/>
      <sz val="10"/>
      <color indexed="8"/>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i/>
      <sz val="9"/>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b/>
      <sz val="11"/>
      <color indexed="9"/>
      <name val="Century Schoolbook"/>
      <family val="1"/>
    </font>
    <font>
      <b/>
      <u val="single"/>
      <sz val="9"/>
      <name val="Century Schoolbook"/>
      <family val="1"/>
    </font>
    <font>
      <b/>
      <sz val="9"/>
      <name val="Century Schoolbook"/>
      <family val="1"/>
    </font>
    <font>
      <sz val="22"/>
      <name val="Century Schoolbook"/>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sz val="11"/>
      <color theme="0"/>
      <name val="Century Schoolbook"/>
      <family val="1"/>
    </font>
    <font>
      <i/>
      <sz val="10"/>
      <color theme="1"/>
      <name val="Century Schoolbook"/>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style="thin"/>
      <right/>
      <top/>
      <bottom/>
    </border>
    <border>
      <left/>
      <right style="thin"/>
      <top style="thin"/>
      <bottom style="double"/>
    </border>
    <border>
      <left style="thin"/>
      <right/>
      <top style="thin"/>
      <bottom/>
    </border>
    <border>
      <left/>
      <right/>
      <top style="thin"/>
      <bottom/>
    </border>
    <border>
      <left style="thin"/>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39">
    <xf numFmtId="0" fontId="0" fillId="0" borderId="0" xfId="0" applyFont="1" applyAlignment="1">
      <alignment/>
    </xf>
    <xf numFmtId="0" fontId="4" fillId="0" borderId="0" xfId="59" applyFont="1">
      <alignment/>
      <protection/>
    </xf>
    <xf numFmtId="0" fontId="7" fillId="0" borderId="0" xfId="59" applyFont="1">
      <alignment/>
      <protection/>
    </xf>
    <xf numFmtId="0" fontId="66" fillId="0" borderId="0" xfId="59" applyFont="1" applyAlignment="1">
      <alignment horizontal="center"/>
      <protection/>
    </xf>
    <xf numFmtId="7" fontId="7" fillId="0" borderId="0" xfId="59" applyNumberFormat="1" applyFont="1" applyFill="1" applyBorder="1" applyAlignment="1" quotePrefix="1">
      <alignment horizontal="center"/>
      <protection/>
    </xf>
    <xf numFmtId="7" fontId="9" fillId="0" borderId="0" xfId="59" applyNumberFormat="1" applyFont="1" applyFill="1" applyBorder="1">
      <alignment/>
      <protection/>
    </xf>
    <xf numFmtId="5" fontId="10" fillId="33" borderId="0" xfId="44" applyNumberFormat="1" applyFont="1" applyFill="1" applyBorder="1" applyAlignment="1">
      <alignment horizontal="center" wrapText="1"/>
    </xf>
    <xf numFmtId="0" fontId="9" fillId="0" borderId="0" xfId="59" applyFont="1">
      <alignment/>
      <protection/>
    </xf>
    <xf numFmtId="7" fontId="11" fillId="0" borderId="0" xfId="59" applyNumberFormat="1" applyFont="1" applyFill="1" applyBorder="1" applyAlignment="1">
      <alignment horizontal="left" wrapText="1"/>
      <protection/>
    </xf>
    <xf numFmtId="5" fontId="9" fillId="0" borderId="10" xfId="44" applyNumberFormat="1" applyFont="1" applyFill="1" applyBorder="1" applyAlignment="1">
      <alignment horizontal="right"/>
    </xf>
    <xf numFmtId="7" fontId="9" fillId="0" borderId="0" xfId="48" applyNumberFormat="1" applyFont="1" applyFill="1" applyBorder="1" applyAlignment="1">
      <alignment horizontal="left"/>
    </xf>
    <xf numFmtId="5" fontId="9" fillId="0" borderId="11" xfId="45" applyNumberFormat="1" applyFont="1" applyFill="1" applyBorder="1" applyAlignment="1">
      <alignment horizontal="right"/>
    </xf>
    <xf numFmtId="43" fontId="12" fillId="0" borderId="11" xfId="44" applyFont="1" applyFill="1" applyBorder="1" applyAlignment="1">
      <alignment horizontal="right"/>
    </xf>
    <xf numFmtId="164" fontId="9" fillId="0" borderId="11" xfId="45" applyNumberFormat="1" applyFont="1" applyFill="1" applyBorder="1" applyAlignment="1">
      <alignment horizontal="right"/>
    </xf>
    <xf numFmtId="43" fontId="12" fillId="0" borderId="11" xfId="45" applyFont="1" applyFill="1" applyBorder="1" applyAlignment="1">
      <alignment horizontal="right"/>
    </xf>
    <xf numFmtId="164" fontId="9" fillId="0" borderId="11" xfId="44" applyNumberFormat="1" applyFont="1" applyFill="1" applyBorder="1" applyAlignment="1">
      <alignment horizontal="right"/>
    </xf>
    <xf numFmtId="7" fontId="12" fillId="0" borderId="0" xfId="48" applyNumberFormat="1" applyFont="1" applyFill="1" applyBorder="1" applyAlignment="1">
      <alignment horizontal="center" wrapText="1"/>
    </xf>
    <xf numFmtId="5" fontId="12" fillId="0" borderId="12" xfId="44" applyNumberFormat="1" applyFont="1" applyFill="1" applyBorder="1" applyAlignment="1">
      <alignment horizontal="right"/>
    </xf>
    <xf numFmtId="5" fontId="67" fillId="0" borderId="0" xfId="44" applyNumberFormat="1" applyFont="1" applyAlignment="1">
      <alignment horizontal="right"/>
    </xf>
    <xf numFmtId="5" fontId="12" fillId="0" borderId="0" xfId="44" applyNumberFormat="1" applyFont="1" applyFill="1" applyBorder="1" applyAlignment="1">
      <alignment horizontal="right"/>
    </xf>
    <xf numFmtId="43" fontId="9" fillId="0" borderId="0" xfId="44" applyNumberFormat="1" applyFont="1" applyFill="1" applyBorder="1" applyAlignment="1">
      <alignment horizontal="right"/>
    </xf>
    <xf numFmtId="7" fontId="11" fillId="0" borderId="0" xfId="48" applyNumberFormat="1" applyFont="1" applyFill="1" applyBorder="1" applyAlignment="1">
      <alignment horizontal="left" wrapText="1"/>
    </xf>
    <xf numFmtId="5" fontId="9" fillId="0" borderId="0" xfId="44" applyNumberFormat="1" applyFont="1" applyFill="1" applyBorder="1" applyAlignment="1">
      <alignment horizontal="right"/>
    </xf>
    <xf numFmtId="41" fontId="9" fillId="0" borderId="0" xfId="44" applyNumberFormat="1" applyFont="1" applyFill="1" applyBorder="1" applyAlignment="1">
      <alignment horizontal="right"/>
    </xf>
    <xf numFmtId="43" fontId="9" fillId="0" borderId="0" xfId="44" applyFont="1" applyFill="1" applyBorder="1" applyAlignment="1">
      <alignment horizontal="right"/>
    </xf>
    <xf numFmtId="41" fontId="9" fillId="0" borderId="13" xfId="44" applyNumberFormat="1" applyFont="1" applyFill="1" applyBorder="1" applyAlignment="1">
      <alignment horizontal="right"/>
    </xf>
    <xf numFmtId="5" fontId="9" fillId="0" borderId="0" xfId="44" applyNumberFormat="1" applyFont="1" applyBorder="1" applyAlignment="1">
      <alignment horizontal="right"/>
    </xf>
    <xf numFmtId="164" fontId="12" fillId="0" borderId="0" xfId="44" applyNumberFormat="1" applyFont="1" applyFill="1" applyBorder="1" applyAlignment="1">
      <alignment horizontal="right"/>
    </xf>
    <xf numFmtId="7" fontId="9" fillId="0" borderId="0" xfId="48" applyNumberFormat="1" applyFont="1" applyFill="1" applyBorder="1" applyAlignment="1">
      <alignment horizontal="right" wrapText="1"/>
    </xf>
    <xf numFmtId="38" fontId="9" fillId="0" borderId="0" xfId="59" applyNumberFormat="1" applyFont="1">
      <alignment/>
      <protection/>
    </xf>
    <xf numFmtId="7" fontId="12" fillId="0" borderId="0" xfId="48" applyNumberFormat="1" applyFont="1" applyFill="1" applyBorder="1" applyAlignment="1">
      <alignment horizontal="left"/>
    </xf>
    <xf numFmtId="5" fontId="12" fillId="0" borderId="13" xfId="44" applyNumberFormat="1" applyFont="1" applyFill="1" applyBorder="1" applyAlignment="1">
      <alignment horizontal="right"/>
    </xf>
    <xf numFmtId="164" fontId="12" fillId="0" borderId="14" xfId="44" applyNumberFormat="1" applyFont="1" applyFill="1" applyBorder="1" applyAlignment="1">
      <alignment horizontal="right"/>
    </xf>
    <xf numFmtId="165" fontId="12" fillId="0" borderId="15" xfId="49" applyNumberFormat="1" applyFont="1" applyFill="1" applyBorder="1" applyAlignment="1">
      <alignment horizontal="right"/>
    </xf>
    <xf numFmtId="42" fontId="9" fillId="0" borderId="0" xfId="48" applyFont="1" applyFill="1" applyAlignment="1">
      <alignment horizontal="right" wrapText="1"/>
    </xf>
    <xf numFmtId="5" fontId="9" fillId="0" borderId="0" xfId="44" applyNumberFormat="1" applyFont="1" applyFill="1" applyAlignment="1">
      <alignment horizontal="right"/>
    </xf>
    <xf numFmtId="5" fontId="9" fillId="0" borderId="0" xfId="44" applyNumberFormat="1" applyFont="1" applyAlignment="1">
      <alignment horizontal="right"/>
    </xf>
    <xf numFmtId="0" fontId="14" fillId="0" borderId="0" xfId="59" applyFont="1">
      <alignment/>
      <protection/>
    </xf>
    <xf numFmtId="5" fontId="14" fillId="0" borderId="0" xfId="44" applyNumberFormat="1" applyFont="1" applyAlignment="1">
      <alignment horizontal="right"/>
    </xf>
    <xf numFmtId="0" fontId="15" fillId="0" borderId="0" xfId="59" applyFont="1">
      <alignment/>
      <protection/>
    </xf>
    <xf numFmtId="5" fontId="15" fillId="0" borderId="0" xfId="44" applyNumberFormat="1" applyFont="1" applyAlignment="1">
      <alignment horizontal="right"/>
    </xf>
    <xf numFmtId="0" fontId="12" fillId="0" borderId="0" xfId="59" applyFont="1" applyBorder="1">
      <alignment/>
      <protection/>
    </xf>
    <xf numFmtId="0" fontId="5" fillId="0" borderId="0" xfId="59" applyFont="1">
      <alignment/>
      <protection/>
    </xf>
    <xf numFmtId="0" fontId="16" fillId="0" borderId="0" xfId="59" applyFont="1" applyBorder="1">
      <alignment/>
      <protection/>
    </xf>
    <xf numFmtId="7" fontId="6" fillId="0" borderId="0" xfId="59" applyNumberFormat="1" applyFont="1" applyBorder="1" applyAlignment="1">
      <alignment horizontal="centerContinuous"/>
      <protection/>
    </xf>
    <xf numFmtId="7" fontId="16" fillId="0" borderId="0" xfId="44" applyNumberFormat="1" applyFont="1" applyBorder="1" applyAlignment="1">
      <alignment horizontal="centerContinuous"/>
    </xf>
    <xf numFmtId="7" fontId="9" fillId="0" borderId="0" xfId="59" applyNumberFormat="1" applyFont="1" applyBorder="1">
      <alignment/>
      <protection/>
    </xf>
    <xf numFmtId="7" fontId="12" fillId="33" borderId="13" xfId="44" applyNumberFormat="1" applyFont="1" applyFill="1" applyBorder="1" applyAlignment="1">
      <alignment horizontal="centerContinuous"/>
    </xf>
    <xf numFmtId="7" fontId="12" fillId="33" borderId="0" xfId="44" applyNumberFormat="1" applyFont="1" applyFill="1" applyBorder="1" applyAlignment="1">
      <alignment horizontal="centerContinuous"/>
    </xf>
    <xf numFmtId="0" fontId="9" fillId="0" borderId="0" xfId="59" applyFont="1" applyBorder="1">
      <alignment/>
      <protection/>
    </xf>
    <xf numFmtId="7" fontId="11" fillId="0" borderId="0" xfId="44" applyNumberFormat="1" applyFont="1" applyBorder="1" applyAlignment="1">
      <alignment/>
    </xf>
    <xf numFmtId="7" fontId="11" fillId="0" borderId="16" xfId="44" applyNumberFormat="1" applyFont="1" applyBorder="1" applyAlignment="1">
      <alignment/>
    </xf>
    <xf numFmtId="7" fontId="11" fillId="0" borderId="0" xfId="59" applyNumberFormat="1" applyFont="1" applyBorder="1">
      <alignment/>
      <protection/>
    </xf>
    <xf numFmtId="7" fontId="11" fillId="0" borderId="17" xfId="44" applyNumberFormat="1" applyFont="1" applyBorder="1" applyAlignment="1">
      <alignment/>
    </xf>
    <xf numFmtId="7" fontId="9" fillId="0" borderId="0" xfId="44" applyNumberFormat="1" applyFont="1" applyBorder="1" applyAlignment="1">
      <alignment/>
    </xf>
    <xf numFmtId="5" fontId="12" fillId="0" borderId="17" xfId="44" applyNumberFormat="1" applyFont="1" applyBorder="1" applyAlignment="1">
      <alignment/>
    </xf>
    <xf numFmtId="7" fontId="9" fillId="0" borderId="17" xfId="44" applyNumberFormat="1" applyFont="1" applyBorder="1" applyAlignment="1">
      <alignment/>
    </xf>
    <xf numFmtId="164" fontId="9" fillId="0" borderId="0" xfId="44" applyNumberFormat="1" applyFont="1" applyBorder="1" applyAlignment="1">
      <alignment/>
    </xf>
    <xf numFmtId="7" fontId="12" fillId="0" borderId="17" xfId="44" applyNumberFormat="1" applyFont="1" applyBorder="1" applyAlignment="1">
      <alignment/>
    </xf>
    <xf numFmtId="164" fontId="9" fillId="0" borderId="13" xfId="44" applyNumberFormat="1" applyFont="1" applyBorder="1" applyAlignment="1">
      <alignment/>
    </xf>
    <xf numFmtId="7" fontId="12" fillId="0" borderId="0" xfId="44" applyNumberFormat="1" applyFont="1" applyBorder="1" applyAlignment="1">
      <alignment/>
    </xf>
    <xf numFmtId="164" fontId="9" fillId="0" borderId="18" xfId="44" applyNumberFormat="1" applyFont="1" applyBorder="1" applyAlignment="1">
      <alignment/>
    </xf>
    <xf numFmtId="164" fontId="9" fillId="0" borderId="17" xfId="44" applyNumberFormat="1" applyFont="1" applyBorder="1" applyAlignment="1">
      <alignment/>
    </xf>
    <xf numFmtId="38" fontId="9" fillId="0" borderId="17" xfId="44" applyNumberFormat="1" applyFont="1" applyBorder="1" applyAlignment="1">
      <alignment/>
    </xf>
    <xf numFmtId="43" fontId="12" fillId="0" borderId="17" xfId="44" applyFont="1" applyBorder="1" applyAlignment="1">
      <alignment/>
    </xf>
    <xf numFmtId="38" fontId="9" fillId="0" borderId="13" xfId="44" applyNumberFormat="1" applyFont="1" applyBorder="1" applyAlignment="1">
      <alignment/>
    </xf>
    <xf numFmtId="38" fontId="9" fillId="0" borderId="0" xfId="59" applyNumberFormat="1" applyFont="1" applyBorder="1">
      <alignment/>
      <protection/>
    </xf>
    <xf numFmtId="38" fontId="9" fillId="0" borderId="19" xfId="44" applyNumberFormat="1" applyFont="1" applyBorder="1" applyAlignment="1">
      <alignment/>
    </xf>
    <xf numFmtId="43" fontId="12" fillId="0" borderId="20" xfId="44" applyFont="1" applyBorder="1" applyAlignment="1">
      <alignment/>
    </xf>
    <xf numFmtId="38" fontId="9" fillId="0" borderId="0" xfId="44" applyNumberFormat="1" applyFont="1" applyBorder="1" applyAlignment="1">
      <alignment/>
    </xf>
    <xf numFmtId="7" fontId="9" fillId="0" borderId="0" xfId="0" applyNumberFormat="1" applyFont="1" applyBorder="1" applyAlignment="1">
      <alignment/>
    </xf>
    <xf numFmtId="43" fontId="9" fillId="0" borderId="0" xfId="44" applyFont="1" applyBorder="1" applyAlignment="1">
      <alignment/>
    </xf>
    <xf numFmtId="43" fontId="9" fillId="0" borderId="21" xfId="44" applyFont="1" applyBorder="1" applyAlignment="1">
      <alignment/>
    </xf>
    <xf numFmtId="7" fontId="12" fillId="0" borderId="0" xfId="59" applyNumberFormat="1" applyFont="1" applyBorder="1">
      <alignment/>
      <protection/>
    </xf>
    <xf numFmtId="7" fontId="9" fillId="0" borderId="18" xfId="44" applyNumberFormat="1" applyFont="1" applyBorder="1" applyAlignment="1">
      <alignment/>
    </xf>
    <xf numFmtId="0" fontId="18" fillId="0" borderId="0" xfId="59" applyFont="1" applyBorder="1">
      <alignment/>
      <protection/>
    </xf>
    <xf numFmtId="6" fontId="12" fillId="0" borderId="22" xfId="44" applyNumberFormat="1" applyFont="1" applyBorder="1" applyAlignment="1">
      <alignment/>
    </xf>
    <xf numFmtId="6" fontId="9" fillId="0" borderId="0" xfId="42" applyNumberFormat="1" applyFont="1" applyBorder="1" applyAlignment="1">
      <alignment/>
    </xf>
    <xf numFmtId="6" fontId="9" fillId="0" borderId="14" xfId="44" applyNumberFormat="1" applyFont="1" applyBorder="1" applyAlignment="1">
      <alignment/>
    </xf>
    <xf numFmtId="6" fontId="9" fillId="0" borderId="0" xfId="44" applyNumberFormat="1" applyFont="1" applyBorder="1" applyAlignment="1">
      <alignment/>
    </xf>
    <xf numFmtId="0" fontId="68" fillId="0" borderId="0" xfId="0" applyFont="1" applyAlignment="1">
      <alignment/>
    </xf>
    <xf numFmtId="0" fontId="21" fillId="0" borderId="0" xfId="59" applyFont="1" applyFill="1" applyBorder="1">
      <alignment/>
      <protection/>
    </xf>
    <xf numFmtId="0" fontId="5" fillId="0" borderId="0" xfId="59" applyFont="1" applyAlignment="1">
      <alignment/>
      <protection/>
    </xf>
    <xf numFmtId="0" fontId="22" fillId="0" borderId="0" xfId="59" applyFont="1" applyFill="1" applyBorder="1">
      <alignment/>
      <protection/>
    </xf>
    <xf numFmtId="43" fontId="5" fillId="0" borderId="0" xfId="59" applyNumberFormat="1" applyFont="1" applyFill="1" applyBorder="1" applyAlignment="1">
      <alignment horizontal="centerContinuous"/>
      <protection/>
    </xf>
    <xf numFmtId="0" fontId="5" fillId="0" borderId="0" xfId="59" applyFont="1" applyFill="1" applyBorder="1" applyAlignment="1">
      <alignment horizontal="centerContinuous"/>
      <protection/>
    </xf>
    <xf numFmtId="43" fontId="5" fillId="0" borderId="0" xfId="44" applyFont="1" applyFill="1" applyBorder="1" applyAlignment="1">
      <alignment horizontal="centerContinuous"/>
    </xf>
    <xf numFmtId="43" fontId="23" fillId="0" borderId="0" xfId="44" applyFont="1" applyBorder="1" applyAlignment="1">
      <alignment horizontal="centerContinuous"/>
    </xf>
    <xf numFmtId="43" fontId="23" fillId="0" borderId="0" xfId="44" applyFont="1" applyFill="1" applyBorder="1" applyAlignment="1">
      <alignment horizontal="centerContinuous"/>
    </xf>
    <xf numFmtId="0" fontId="23" fillId="0" borderId="0" xfId="59" applyFont="1" applyFill="1" applyBorder="1">
      <alignment/>
      <protection/>
    </xf>
    <xf numFmtId="43" fontId="12" fillId="0" borderId="0" xfId="59" applyNumberFormat="1" applyFont="1" applyFill="1" applyBorder="1" applyAlignment="1">
      <alignment horizontal="left" wrapText="1"/>
      <protection/>
    </xf>
    <xf numFmtId="43" fontId="24" fillId="33" borderId="0" xfId="44" applyFont="1" applyFill="1" applyBorder="1" applyAlignment="1">
      <alignment horizontal="center" wrapText="1"/>
    </xf>
    <xf numFmtId="0" fontId="12" fillId="0" borderId="0" xfId="59" applyFont="1" applyFill="1" applyBorder="1" applyAlignment="1">
      <alignment horizontal="left" wrapText="1"/>
      <protection/>
    </xf>
    <xf numFmtId="43" fontId="11" fillId="0" borderId="0" xfId="59" applyNumberFormat="1" applyFont="1" applyFill="1" applyBorder="1" applyAlignment="1">
      <alignment horizontal="left" wrapText="1"/>
      <protection/>
    </xf>
    <xf numFmtId="0" fontId="11" fillId="0" borderId="0" xfId="59" applyFont="1" applyFill="1" applyBorder="1" applyAlignment="1">
      <alignment horizontal="left" wrapText="1"/>
      <protection/>
    </xf>
    <xf numFmtId="43" fontId="11" fillId="0" borderId="0" xfId="44" applyFont="1" applyFill="1" applyBorder="1" applyAlignment="1">
      <alignment horizontal="left" wrapText="1"/>
    </xf>
    <xf numFmtId="0" fontId="9" fillId="0" borderId="0" xfId="59" applyFont="1" applyFill="1" applyBorder="1" applyAlignment="1">
      <alignment horizontal="left" wrapText="1"/>
      <protection/>
    </xf>
    <xf numFmtId="43" fontId="9" fillId="0" borderId="0" xfId="59" applyNumberFormat="1" applyFont="1" applyFill="1" applyBorder="1" applyAlignment="1">
      <alignment/>
      <protection/>
    </xf>
    <xf numFmtId="6" fontId="9" fillId="0" borderId="0" xfId="49" applyNumberFormat="1" applyFont="1" applyFill="1" applyBorder="1" applyAlignment="1">
      <alignment/>
    </xf>
    <xf numFmtId="43" fontId="12" fillId="0" borderId="0" xfId="44" applyNumberFormat="1" applyFont="1" applyFill="1" applyBorder="1" applyAlignment="1">
      <alignment/>
    </xf>
    <xf numFmtId="0" fontId="9" fillId="0" borderId="0" xfId="59" applyFont="1" applyFill="1" applyBorder="1">
      <alignment/>
      <protection/>
    </xf>
    <xf numFmtId="0" fontId="9" fillId="0" borderId="0" xfId="0" applyFont="1" applyFill="1" applyBorder="1" applyAlignment="1">
      <alignment/>
    </xf>
    <xf numFmtId="164" fontId="9" fillId="0" borderId="0" xfId="44" applyNumberFormat="1" applyFont="1" applyFill="1" applyBorder="1" applyAlignment="1">
      <alignment/>
    </xf>
    <xf numFmtId="14" fontId="9" fillId="0" borderId="0" xfId="59" applyNumberFormat="1" applyFont="1" applyFill="1" applyBorder="1">
      <alignment/>
      <protection/>
    </xf>
    <xf numFmtId="43" fontId="9" fillId="0" borderId="0" xfId="59" applyNumberFormat="1" applyFont="1" applyFill="1" applyBorder="1">
      <alignment/>
      <protection/>
    </xf>
    <xf numFmtId="38" fontId="9" fillId="0" borderId="14" xfId="44" applyNumberFormat="1" applyFont="1" applyFill="1" applyBorder="1" applyAlignment="1">
      <alignment/>
    </xf>
    <xf numFmtId="43" fontId="14" fillId="0" borderId="14" xfId="44" applyNumberFormat="1" applyFont="1" applyFill="1" applyBorder="1" applyAlignment="1">
      <alignment/>
    </xf>
    <xf numFmtId="164" fontId="12" fillId="0" borderId="15" xfId="44" applyNumberFormat="1" applyFont="1" applyFill="1" applyBorder="1" applyAlignment="1">
      <alignment/>
    </xf>
    <xf numFmtId="43" fontId="9" fillId="0" borderId="0" xfId="44" applyFont="1" applyFill="1" applyBorder="1" applyAlignment="1">
      <alignment/>
    </xf>
    <xf numFmtId="43" fontId="9" fillId="0" borderId="0" xfId="44" applyFont="1" applyFill="1" applyBorder="1" applyAlignment="1">
      <alignment/>
    </xf>
    <xf numFmtId="43" fontId="11" fillId="0" borderId="0" xfId="44" applyFont="1" applyFill="1" applyBorder="1" applyAlignment="1">
      <alignment wrapText="1"/>
    </xf>
    <xf numFmtId="38" fontId="9" fillId="0" borderId="0" xfId="44" applyNumberFormat="1" applyFont="1" applyFill="1" applyBorder="1" applyAlignment="1">
      <alignment/>
    </xf>
    <xf numFmtId="43" fontId="9" fillId="0" borderId="0" xfId="59" applyNumberFormat="1" applyFont="1" applyFill="1" applyBorder="1" applyAlignment="1">
      <alignment horizontal="left"/>
      <protection/>
    </xf>
    <xf numFmtId="43" fontId="12" fillId="0" borderId="0" xfId="59" applyNumberFormat="1" applyFont="1" applyFill="1" applyBorder="1">
      <alignment/>
      <protection/>
    </xf>
    <xf numFmtId="38" fontId="12" fillId="0" borderId="14" xfId="44" applyNumberFormat="1" applyFont="1" applyFill="1" applyBorder="1" applyAlignment="1">
      <alignment/>
    </xf>
    <xf numFmtId="38" fontId="12" fillId="0" borderId="15" xfId="44" applyNumberFormat="1" applyFont="1" applyFill="1" applyBorder="1" applyAlignment="1">
      <alignment/>
    </xf>
    <xf numFmtId="43" fontId="12" fillId="0" borderId="14" xfId="44" applyFont="1" applyFill="1" applyBorder="1" applyAlignment="1">
      <alignment/>
    </xf>
    <xf numFmtId="164" fontId="9" fillId="0" borderId="0" xfId="59" applyNumberFormat="1" applyFont="1" applyFill="1" applyBorder="1">
      <alignment/>
      <protection/>
    </xf>
    <xf numFmtId="43" fontId="12" fillId="0" borderId="0" xfId="44" applyFont="1" applyFill="1" applyBorder="1" applyAlignment="1">
      <alignment/>
    </xf>
    <xf numFmtId="43" fontId="11" fillId="0" borderId="0" xfId="59" applyNumberFormat="1" applyFont="1" applyFill="1" applyBorder="1">
      <alignment/>
      <protection/>
    </xf>
    <xf numFmtId="43" fontId="11" fillId="0" borderId="0" xfId="44" applyFont="1" applyFill="1" applyBorder="1" applyAlignment="1">
      <alignment/>
    </xf>
    <xf numFmtId="5" fontId="9" fillId="0" borderId="0" xfId="59" applyNumberFormat="1" applyFont="1" applyFill="1" applyBorder="1">
      <alignment/>
      <protection/>
    </xf>
    <xf numFmtId="43" fontId="9" fillId="0" borderId="0" xfId="59" applyNumberFormat="1" applyFont="1" applyFill="1" applyBorder="1" applyAlignment="1">
      <alignment horizontal="left" wrapText="1"/>
      <protection/>
    </xf>
    <xf numFmtId="6" fontId="12" fillId="0" borderId="15" xfId="44" applyNumberFormat="1" applyFont="1" applyFill="1" applyBorder="1" applyAlignment="1">
      <alignment/>
    </xf>
    <xf numFmtId="43" fontId="12" fillId="0" borderId="15" xfId="44" applyNumberFormat="1" applyFont="1" applyFill="1" applyBorder="1" applyAlignment="1">
      <alignment/>
    </xf>
    <xf numFmtId="0" fontId="16" fillId="0" borderId="0" xfId="59" applyFont="1" applyFill="1" applyBorder="1">
      <alignment/>
      <protection/>
    </xf>
    <xf numFmtId="43" fontId="16" fillId="0" borderId="0" xfId="44" applyFont="1" applyFill="1" applyBorder="1" applyAlignment="1">
      <alignment/>
    </xf>
    <xf numFmtId="43" fontId="16" fillId="0" borderId="0" xfId="44" applyFont="1" applyFill="1" applyBorder="1" applyAlignment="1">
      <alignment horizontal="right"/>
    </xf>
    <xf numFmtId="43" fontId="5" fillId="0" borderId="0" xfId="59" applyNumberFormat="1" applyFont="1" applyFill="1" applyBorder="1" applyAlignment="1">
      <alignment horizontal="center"/>
      <protection/>
    </xf>
    <xf numFmtId="0" fontId="5" fillId="0" borderId="0" xfId="59" applyFont="1" applyFill="1" applyBorder="1" applyAlignment="1">
      <alignment horizontal="center"/>
      <protection/>
    </xf>
    <xf numFmtId="43" fontId="5" fillId="0" borderId="0" xfId="44" applyFont="1" applyFill="1" applyBorder="1" applyAlignment="1">
      <alignment horizontal="center"/>
    </xf>
    <xf numFmtId="43" fontId="23" fillId="0" borderId="0" xfId="44" applyFont="1" applyBorder="1" applyAlignment="1">
      <alignment horizontal="center"/>
    </xf>
    <xf numFmtId="43" fontId="23" fillId="0" borderId="0" xfId="44" applyFont="1" applyFill="1" applyBorder="1" applyAlignment="1">
      <alignment horizontal="center"/>
    </xf>
    <xf numFmtId="164" fontId="12" fillId="0" borderId="14" xfId="44" applyNumberFormat="1" applyFont="1" applyFill="1" applyBorder="1" applyAlignment="1">
      <alignment/>
    </xf>
    <xf numFmtId="0" fontId="25" fillId="0" borderId="0" xfId="59" applyFont="1" applyFill="1" applyBorder="1">
      <alignment/>
      <protection/>
    </xf>
    <xf numFmtId="43" fontId="26" fillId="0" borderId="0" xfId="44" applyFont="1" applyBorder="1" applyAlignment="1">
      <alignment/>
    </xf>
    <xf numFmtId="0" fontId="26" fillId="0" borderId="0" xfId="59" applyFont="1" applyBorder="1">
      <alignment/>
      <protection/>
    </xf>
    <xf numFmtId="43" fontId="22" fillId="0" borderId="0" xfId="44" applyFont="1" applyBorder="1" applyAlignment="1">
      <alignment/>
    </xf>
    <xf numFmtId="0" fontId="22" fillId="0" borderId="0" xfId="59" applyFont="1" applyBorder="1">
      <alignment/>
      <protection/>
    </xf>
    <xf numFmtId="43" fontId="5" fillId="0" borderId="21" xfId="59" applyNumberFormat="1" applyFont="1" applyBorder="1" applyAlignment="1">
      <alignment horizontal="centerContinuous"/>
      <protection/>
    </xf>
    <xf numFmtId="43" fontId="9" fillId="0" borderId="0" xfId="44" applyNumberFormat="1" applyFont="1" applyBorder="1" applyAlignment="1">
      <alignment horizontal="centerContinuous"/>
    </xf>
    <xf numFmtId="43" fontId="9" fillId="0" borderId="17" xfId="44" applyNumberFormat="1" applyFont="1" applyBorder="1" applyAlignment="1">
      <alignment horizontal="centerContinuous"/>
    </xf>
    <xf numFmtId="43" fontId="9" fillId="0" borderId="21" xfId="59" applyNumberFormat="1" applyFont="1" applyBorder="1" applyAlignment="1" quotePrefix="1">
      <alignment wrapText="1"/>
      <protection/>
    </xf>
    <xf numFmtId="43" fontId="9" fillId="0" borderId="21" xfId="59" applyNumberFormat="1" applyFont="1" applyBorder="1" applyAlignment="1">
      <alignment horizontal="center" wrapText="1"/>
      <protection/>
    </xf>
    <xf numFmtId="43" fontId="12" fillId="33" borderId="23" xfId="44" applyNumberFormat="1" applyFont="1" applyFill="1" applyBorder="1" applyAlignment="1" quotePrefix="1">
      <alignment horizontal="centerContinuous"/>
    </xf>
    <xf numFmtId="14" fontId="12" fillId="33" borderId="24" xfId="44" applyNumberFormat="1" applyFont="1" applyFill="1" applyBorder="1" applyAlignment="1" quotePrefix="1">
      <alignment horizontal="centerContinuous" wrapText="1"/>
    </xf>
    <xf numFmtId="43" fontId="9" fillId="33" borderId="16" xfId="44" applyNumberFormat="1" applyFont="1" applyFill="1" applyBorder="1" applyAlignment="1">
      <alignment horizontal="centerContinuous"/>
    </xf>
    <xf numFmtId="43" fontId="12" fillId="33" borderId="25" xfId="44" applyNumberFormat="1" applyFont="1" applyFill="1" applyBorder="1" applyAlignment="1">
      <alignment horizontal="centerContinuous"/>
    </xf>
    <xf numFmtId="43" fontId="12" fillId="33" borderId="13" xfId="44" applyNumberFormat="1" applyFont="1" applyFill="1" applyBorder="1" applyAlignment="1">
      <alignment horizontal="centerContinuous"/>
    </xf>
    <xf numFmtId="43" fontId="12" fillId="33" borderId="18" xfId="44" applyNumberFormat="1" applyFont="1" applyFill="1" applyBorder="1" applyAlignment="1">
      <alignment horizontal="centerContinuous"/>
    </xf>
    <xf numFmtId="43" fontId="9" fillId="0" borderId="23" xfId="59" applyNumberFormat="1" applyFont="1" applyBorder="1" applyAlignment="1">
      <alignment horizontal="center" wrapText="1"/>
      <protection/>
    </xf>
    <xf numFmtId="43" fontId="12" fillId="0" borderId="23" xfId="44" applyNumberFormat="1" applyFont="1" applyBorder="1" applyAlignment="1">
      <alignment horizontal="centerContinuous"/>
    </xf>
    <xf numFmtId="43" fontId="12" fillId="0" borderId="24" xfId="44" applyNumberFormat="1" applyFont="1" applyBorder="1" applyAlignment="1">
      <alignment horizontal="centerContinuous"/>
    </xf>
    <xf numFmtId="43" fontId="9" fillId="0" borderId="17" xfId="44" applyFont="1" applyFill="1" applyBorder="1" applyAlignment="1">
      <alignment horizontal="right"/>
    </xf>
    <xf numFmtId="43" fontId="12" fillId="0" borderId="21" xfId="59" applyNumberFormat="1" applyFont="1" applyBorder="1" applyAlignment="1">
      <alignment horizontal="center" wrapText="1"/>
      <protection/>
    </xf>
    <xf numFmtId="43" fontId="9" fillId="0" borderId="21" xfId="44" applyFont="1" applyBorder="1" applyAlignment="1">
      <alignment horizontal="right"/>
    </xf>
    <xf numFmtId="43" fontId="9" fillId="0" borderId="21" xfId="59" applyNumberFormat="1" applyFont="1" applyBorder="1" applyAlignment="1">
      <alignment horizontal="left" wrapText="1"/>
      <protection/>
    </xf>
    <xf numFmtId="164" fontId="9" fillId="0" borderId="21" xfId="44" applyNumberFormat="1" applyFont="1" applyBorder="1" applyAlignment="1">
      <alignment horizontal="right"/>
    </xf>
    <xf numFmtId="43" fontId="9" fillId="0" borderId="0" xfId="44" applyFont="1" applyBorder="1" applyAlignment="1">
      <alignment horizontal="right"/>
    </xf>
    <xf numFmtId="164" fontId="9" fillId="0" borderId="25" xfId="44" applyNumberFormat="1" applyFont="1" applyBorder="1" applyAlignment="1">
      <alignment horizontal="right"/>
    </xf>
    <xf numFmtId="164" fontId="9" fillId="0" borderId="13" xfId="44" applyNumberFormat="1" applyFont="1" applyBorder="1" applyAlignment="1">
      <alignment horizontal="right"/>
    </xf>
    <xf numFmtId="5" fontId="12" fillId="0" borderId="18" xfId="44" applyNumberFormat="1" applyFont="1" applyFill="1" applyBorder="1" applyAlignment="1">
      <alignment horizontal="right"/>
    </xf>
    <xf numFmtId="164" fontId="9" fillId="0" borderId="0" xfId="44" applyNumberFormat="1" applyFont="1" applyBorder="1" applyAlignment="1">
      <alignment horizontal="right"/>
    </xf>
    <xf numFmtId="43" fontId="27" fillId="0" borderId="21" xfId="44" applyFont="1" applyBorder="1" applyAlignment="1">
      <alignment horizontal="right"/>
    </xf>
    <xf numFmtId="38" fontId="9" fillId="0" borderId="13" xfId="44" applyNumberFormat="1" applyFont="1" applyBorder="1" applyAlignment="1">
      <alignment horizontal="right"/>
    </xf>
    <xf numFmtId="164" fontId="9" fillId="0" borderId="17" xfId="44" applyNumberFormat="1" applyFont="1" applyFill="1" applyBorder="1" applyAlignment="1">
      <alignment horizontal="right"/>
    </xf>
    <xf numFmtId="43" fontId="12" fillId="0" borderId="0" xfId="44" applyFont="1" applyBorder="1" applyAlignment="1">
      <alignment horizontal="right"/>
    </xf>
    <xf numFmtId="164" fontId="9" fillId="0" borderId="18" xfId="44" applyNumberFormat="1" applyFont="1" applyFill="1" applyBorder="1" applyAlignment="1">
      <alignment horizontal="right"/>
    </xf>
    <xf numFmtId="6" fontId="12" fillId="0" borderId="17" xfId="44" applyNumberFormat="1" applyFont="1" applyFill="1" applyBorder="1" applyAlignment="1">
      <alignment horizontal="right"/>
    </xf>
    <xf numFmtId="164" fontId="12" fillId="0" borderId="0" xfId="44" applyNumberFormat="1" applyFont="1" applyBorder="1" applyAlignment="1">
      <alignment horizontal="right"/>
    </xf>
    <xf numFmtId="43" fontId="12" fillId="0" borderId="0" xfId="44" applyFont="1" applyBorder="1" applyAlignment="1">
      <alignment/>
    </xf>
    <xf numFmtId="37" fontId="9" fillId="0" borderId="0" xfId="59" applyNumberFormat="1" applyFont="1" applyBorder="1">
      <alignment/>
      <protection/>
    </xf>
    <xf numFmtId="6" fontId="12" fillId="0" borderId="18" xfId="44" applyNumberFormat="1" applyFont="1" applyFill="1" applyBorder="1" applyAlignment="1">
      <alignment horizontal="right"/>
    </xf>
    <xf numFmtId="6" fontId="9" fillId="0" borderId="0" xfId="59" applyNumberFormat="1" applyFont="1" applyBorder="1">
      <alignment/>
      <protection/>
    </xf>
    <xf numFmtId="38" fontId="9" fillId="0" borderId="18" xfId="44" applyNumberFormat="1" applyFont="1" applyFill="1" applyBorder="1" applyAlignment="1">
      <alignment horizontal="right"/>
    </xf>
    <xf numFmtId="43" fontId="9" fillId="0" borderId="21" xfId="0" applyNumberFormat="1" applyFont="1" applyBorder="1" applyAlignment="1">
      <alignment horizontal="left" wrapText="1"/>
    </xf>
    <xf numFmtId="43" fontId="12" fillId="0" borderId="25" xfId="59" applyNumberFormat="1" applyFont="1" applyBorder="1" applyAlignment="1">
      <alignment horizontal="center" wrapText="1"/>
      <protection/>
    </xf>
    <xf numFmtId="43" fontId="9" fillId="0" borderId="25" xfId="44" applyFont="1" applyBorder="1" applyAlignment="1">
      <alignment horizontal="right"/>
    </xf>
    <xf numFmtId="43" fontId="9" fillId="0" borderId="13" xfId="44" applyFont="1" applyBorder="1" applyAlignment="1">
      <alignment horizontal="right"/>
    </xf>
    <xf numFmtId="43" fontId="9" fillId="0" borderId="0" xfId="59" applyNumberFormat="1" applyFont="1" applyBorder="1">
      <alignment/>
      <protection/>
    </xf>
    <xf numFmtId="0" fontId="9" fillId="0" borderId="0" xfId="59" applyFont="1" applyBorder="1" applyAlignment="1">
      <alignment horizontal="left" wrapText="1"/>
      <protection/>
    </xf>
    <xf numFmtId="43" fontId="9" fillId="0" borderId="0" xfId="44" applyNumberFormat="1" applyFont="1" applyBorder="1" applyAlignment="1">
      <alignment horizontal="right"/>
    </xf>
    <xf numFmtId="37" fontId="67" fillId="0" borderId="0" xfId="44" applyNumberFormat="1" applyFont="1" applyBorder="1" applyAlignment="1">
      <alignment horizontal="right"/>
    </xf>
    <xf numFmtId="43" fontId="9" fillId="0" borderId="0" xfId="44" applyNumberFormat="1" applyFont="1" applyBorder="1" applyAlignment="1">
      <alignment horizontal="left"/>
    </xf>
    <xf numFmtId="43" fontId="12" fillId="0" borderId="0" xfId="44" applyNumberFormat="1" applyFont="1" applyBorder="1" applyAlignment="1">
      <alignment horizontal="right"/>
    </xf>
    <xf numFmtId="43" fontId="9" fillId="0" borderId="0" xfId="44" applyNumberFormat="1" applyFont="1" applyBorder="1" applyAlignment="1">
      <alignment/>
    </xf>
    <xf numFmtId="0" fontId="9" fillId="0" borderId="0" xfId="59" applyFont="1" applyBorder="1" applyAlignment="1">
      <alignment wrapText="1"/>
      <protection/>
    </xf>
    <xf numFmtId="0" fontId="16" fillId="0" borderId="0" xfId="59" applyFont="1" applyBorder="1" applyAlignment="1">
      <alignment wrapText="1"/>
      <protection/>
    </xf>
    <xf numFmtId="43" fontId="16" fillId="0" borderId="0" xfId="44" applyNumberFormat="1" applyFont="1" applyBorder="1" applyAlignment="1">
      <alignment/>
    </xf>
    <xf numFmtId="43" fontId="16" fillId="0" borderId="0" xfId="44" applyFont="1" applyBorder="1" applyAlignment="1">
      <alignment/>
    </xf>
    <xf numFmtId="38" fontId="9" fillId="0" borderId="17" xfId="44" applyNumberFormat="1" applyFont="1" applyFill="1" applyBorder="1" applyAlignment="1">
      <alignment horizontal="right"/>
    </xf>
    <xf numFmtId="7" fontId="20" fillId="0" borderId="0" xfId="59" applyNumberFormat="1" applyFont="1" applyFill="1" applyAlignment="1">
      <alignment horizontal="centerContinuous"/>
      <protection/>
    </xf>
    <xf numFmtId="7" fontId="20" fillId="0" borderId="0" xfId="44" applyNumberFormat="1" applyFont="1" applyFill="1" applyAlignment="1">
      <alignment horizontal="centerContinuous"/>
    </xf>
    <xf numFmtId="7" fontId="28" fillId="0" borderId="0" xfId="44" applyNumberFormat="1" applyFont="1" applyAlignment="1">
      <alignment horizontal="centerContinuous"/>
    </xf>
    <xf numFmtId="0" fontId="28" fillId="0" borderId="0" xfId="59" applyFont="1">
      <alignment/>
      <protection/>
    </xf>
    <xf numFmtId="7" fontId="5" fillId="0" borderId="0" xfId="59" applyNumberFormat="1" applyFont="1" applyFill="1" applyAlignment="1">
      <alignment horizontal="centerContinuous"/>
      <protection/>
    </xf>
    <xf numFmtId="7" fontId="16" fillId="0" borderId="0" xfId="44" applyNumberFormat="1" applyFont="1" applyAlignment="1">
      <alignment horizontal="centerContinuous"/>
    </xf>
    <xf numFmtId="7" fontId="9" fillId="0" borderId="0" xfId="44" applyNumberFormat="1" applyFont="1" applyAlignment="1">
      <alignment horizontal="centerContinuous"/>
    </xf>
    <xf numFmtId="0" fontId="29" fillId="0" borderId="0" xfId="59" applyFont="1">
      <alignment/>
      <protection/>
    </xf>
    <xf numFmtId="7" fontId="6" fillId="0" borderId="0" xfId="59" applyNumberFormat="1" applyFont="1" applyFill="1" applyAlignment="1">
      <alignment horizontal="centerContinuous"/>
      <protection/>
    </xf>
    <xf numFmtId="7" fontId="6" fillId="0" borderId="0" xfId="44" applyNumberFormat="1" applyFont="1" applyFill="1" applyAlignment="1">
      <alignment horizontal="centerContinuous"/>
    </xf>
    <xf numFmtId="7" fontId="22" fillId="0" borderId="0" xfId="44" applyNumberFormat="1" applyFont="1" applyAlignment="1">
      <alignment horizontal="centerContinuous"/>
    </xf>
    <xf numFmtId="0" fontId="22" fillId="0" borderId="0" xfId="59" applyFont="1">
      <alignment/>
      <protection/>
    </xf>
    <xf numFmtId="7" fontId="22" fillId="0" borderId="0" xfId="59" applyNumberFormat="1" applyFont="1" applyFill="1" applyAlignment="1">
      <alignment horizontal="centerContinuous"/>
      <protection/>
    </xf>
    <xf numFmtId="7" fontId="22" fillId="0" borderId="0" xfId="44" applyNumberFormat="1" applyFont="1" applyFill="1" applyAlignment="1">
      <alignment horizontal="centerContinuous"/>
    </xf>
    <xf numFmtId="43" fontId="10" fillId="33" borderId="0" xfId="44" applyFont="1" applyFill="1" applyAlignment="1">
      <alignment horizontal="centerContinuous" wrapText="1"/>
    </xf>
    <xf numFmtId="43" fontId="10" fillId="33" borderId="0" xfId="44" applyFont="1" applyFill="1" applyBorder="1" applyAlignment="1">
      <alignment horizontal="center" wrapText="1"/>
    </xf>
    <xf numFmtId="7" fontId="12" fillId="0" borderId="0" xfId="59" applyNumberFormat="1" applyFont="1" applyFill="1" applyAlignment="1">
      <alignment horizontal="left" wrapText="1"/>
      <protection/>
    </xf>
    <xf numFmtId="0" fontId="12" fillId="0" borderId="0" xfId="59" applyFont="1" applyAlignment="1">
      <alignment horizontal="left" wrapText="1"/>
      <protection/>
    </xf>
    <xf numFmtId="7" fontId="12" fillId="0" borderId="0" xfId="59" applyNumberFormat="1" applyFont="1" applyFill="1" applyAlignment="1">
      <alignment horizontal="center" wrapText="1"/>
      <protection/>
    </xf>
    <xf numFmtId="7" fontId="9" fillId="0" borderId="0" xfId="44" applyNumberFormat="1" applyFont="1" applyFill="1" applyAlignment="1">
      <alignment/>
    </xf>
    <xf numFmtId="7" fontId="9" fillId="0" borderId="0" xfId="59" applyNumberFormat="1" applyFont="1" applyFill="1">
      <alignment/>
      <protection/>
    </xf>
    <xf numFmtId="6" fontId="9" fillId="0" borderId="0" xfId="44" applyNumberFormat="1" applyFont="1" applyBorder="1" applyAlignment="1">
      <alignment horizontal="right"/>
    </xf>
    <xf numFmtId="164" fontId="9" fillId="0" borderId="0" xfId="44" applyNumberFormat="1" applyFont="1" applyFill="1" applyAlignment="1">
      <alignment/>
    </xf>
    <xf numFmtId="38" fontId="9" fillId="0" borderId="0" xfId="44" applyNumberFormat="1" applyFont="1" applyFill="1" applyAlignment="1">
      <alignment horizontal="right"/>
    </xf>
    <xf numFmtId="7" fontId="12" fillId="0" borderId="0" xfId="59" applyNumberFormat="1" applyFont="1" applyFill="1" applyAlignment="1">
      <alignment horizontal="center"/>
      <protection/>
    </xf>
    <xf numFmtId="164" fontId="9" fillId="0" borderId="14" xfId="44" applyNumberFormat="1" applyFont="1" applyFill="1" applyBorder="1" applyAlignment="1">
      <alignment/>
    </xf>
    <xf numFmtId="43" fontId="12" fillId="0" borderId="14" xfId="44" applyNumberFormat="1" applyFont="1" applyBorder="1" applyAlignment="1">
      <alignment horizontal="right"/>
    </xf>
    <xf numFmtId="164" fontId="12" fillId="0" borderId="15" xfId="44" applyNumberFormat="1" applyFont="1" applyBorder="1" applyAlignment="1">
      <alignment/>
    </xf>
    <xf numFmtId="43" fontId="12" fillId="0" borderId="0" xfId="44" applyNumberFormat="1" applyFont="1" applyFill="1" applyAlignment="1">
      <alignment horizontal="right"/>
    </xf>
    <xf numFmtId="43" fontId="9" fillId="0" borderId="0" xfId="44" applyFont="1" applyAlignment="1">
      <alignment/>
    </xf>
    <xf numFmtId="43" fontId="9" fillId="0" borderId="0" xfId="44" applyFont="1" applyFill="1" applyAlignment="1">
      <alignment horizontal="right"/>
    </xf>
    <xf numFmtId="164" fontId="9" fillId="0" borderId="0" xfId="44" applyNumberFormat="1" applyFont="1" applyFill="1" applyBorder="1" applyAlignment="1">
      <alignment horizontal="right"/>
    </xf>
    <xf numFmtId="164" fontId="9" fillId="0" borderId="14" xfId="44" applyNumberFormat="1" applyFont="1" applyFill="1" applyBorder="1" applyAlignment="1">
      <alignment horizontal="right"/>
    </xf>
    <xf numFmtId="164" fontId="12" fillId="0" borderId="15" xfId="44" applyNumberFormat="1" applyFont="1" applyBorder="1" applyAlignment="1">
      <alignment horizontal="right"/>
    </xf>
    <xf numFmtId="43" fontId="30" fillId="0" borderId="0" xfId="44" applyNumberFormat="1" applyFont="1" applyFill="1" applyAlignment="1">
      <alignment horizontal="right"/>
    </xf>
    <xf numFmtId="7" fontId="13" fillId="0" borderId="0" xfId="59" applyNumberFormat="1" applyFont="1" applyFill="1">
      <alignment/>
      <protection/>
    </xf>
    <xf numFmtId="38" fontId="13" fillId="0" borderId="0" xfId="59" applyNumberFormat="1" applyFont="1">
      <alignment/>
      <protection/>
    </xf>
    <xf numFmtId="164" fontId="9" fillId="0" borderId="0" xfId="44" applyNumberFormat="1" applyFont="1" applyFill="1" applyAlignment="1">
      <alignment horizontal="right"/>
    </xf>
    <xf numFmtId="7" fontId="9" fillId="0" borderId="0" xfId="59" applyNumberFormat="1" applyFont="1" applyFill="1" applyBorder="1" applyAlignment="1">
      <alignment horizontal="left"/>
      <protection/>
    </xf>
    <xf numFmtId="38" fontId="9" fillId="0" borderId="0" xfId="44" applyNumberFormat="1" applyFont="1" applyFill="1" applyBorder="1" applyAlignment="1">
      <alignment horizontal="right"/>
    </xf>
    <xf numFmtId="6" fontId="12" fillId="0" borderId="15" xfId="44" applyNumberFormat="1" applyFont="1" applyFill="1" applyBorder="1" applyAlignment="1">
      <alignment horizontal="right"/>
    </xf>
    <xf numFmtId="43" fontId="12" fillId="0" borderId="15" xfId="44" applyNumberFormat="1" applyFont="1" applyBorder="1" applyAlignment="1">
      <alignment horizontal="right"/>
    </xf>
    <xf numFmtId="43" fontId="22" fillId="0" borderId="0" xfId="44" applyFont="1" applyAlignment="1">
      <alignment/>
    </xf>
    <xf numFmtId="43" fontId="12" fillId="0" borderId="0" xfId="44" applyFont="1" applyFill="1" applyBorder="1" applyAlignment="1">
      <alignment horizontal="right"/>
    </xf>
    <xf numFmtId="38" fontId="18" fillId="0" borderId="0" xfId="59" applyNumberFormat="1" applyFont="1">
      <alignment/>
      <protection/>
    </xf>
    <xf numFmtId="0" fontId="18" fillId="0" borderId="0" xfId="60" applyFont="1">
      <alignment/>
      <protection/>
    </xf>
    <xf numFmtId="0" fontId="31" fillId="0" borderId="0" xfId="60" applyFont="1" applyAlignment="1">
      <alignment horizontal="right"/>
      <protection/>
    </xf>
    <xf numFmtId="0" fontId="18" fillId="0" borderId="0" xfId="60" applyFont="1" applyAlignment="1">
      <alignment horizontal="center"/>
      <protection/>
    </xf>
    <xf numFmtId="38" fontId="18" fillId="0" borderId="0" xfId="60" applyNumberFormat="1" applyFont="1">
      <alignment/>
      <protection/>
    </xf>
    <xf numFmtId="0" fontId="31" fillId="0" borderId="0" xfId="60" applyFont="1" applyBorder="1" applyAlignment="1">
      <alignment horizontal="right"/>
      <protection/>
    </xf>
    <xf numFmtId="0" fontId="31" fillId="0" borderId="0" xfId="60" applyFont="1" applyAlignment="1">
      <alignment horizontal="center"/>
      <protection/>
    </xf>
    <xf numFmtId="5" fontId="32" fillId="0" borderId="0" xfId="60" applyNumberFormat="1" applyFont="1" applyAlignment="1">
      <alignment horizontal="right"/>
      <protection/>
    </xf>
    <xf numFmtId="5" fontId="18" fillId="0" borderId="0" xfId="60" applyNumberFormat="1" applyFont="1" applyFill="1" applyAlignment="1">
      <alignment horizontal="center"/>
      <protection/>
    </xf>
    <xf numFmtId="5" fontId="18" fillId="0" borderId="0" xfId="60" applyNumberFormat="1" applyFont="1" applyAlignment="1">
      <alignment horizontal="center"/>
      <protection/>
    </xf>
    <xf numFmtId="0" fontId="22" fillId="0" borderId="0" xfId="60" applyFont="1">
      <alignment/>
      <protection/>
    </xf>
    <xf numFmtId="38" fontId="22" fillId="0" borderId="0" xfId="60" applyNumberFormat="1" applyFont="1">
      <alignment/>
      <protection/>
    </xf>
    <xf numFmtId="0" fontId="32" fillId="0" borderId="0" xfId="59" applyFont="1" applyAlignment="1">
      <alignment horizontal="right"/>
      <protection/>
    </xf>
    <xf numFmtId="5" fontId="18" fillId="0" borderId="0" xfId="59" applyNumberFormat="1" applyFont="1" applyBorder="1">
      <alignment/>
      <protection/>
    </xf>
    <xf numFmtId="5" fontId="18" fillId="0" borderId="0" xfId="59" applyNumberFormat="1" applyFont="1" applyBorder="1" applyAlignment="1">
      <alignment horizontal="center"/>
      <protection/>
    </xf>
    <xf numFmtId="0" fontId="18" fillId="0" borderId="0" xfId="59" applyFont="1">
      <alignment/>
      <protection/>
    </xf>
    <xf numFmtId="43" fontId="33" fillId="0" borderId="0" xfId="59" applyNumberFormat="1" applyFont="1" applyBorder="1">
      <alignment/>
      <protection/>
    </xf>
    <xf numFmtId="166" fontId="6" fillId="0" borderId="0" xfId="44" applyNumberFormat="1" applyFont="1" applyAlignment="1">
      <alignment horizontal="left"/>
    </xf>
    <xf numFmtId="166" fontId="22" fillId="0" borderId="0" xfId="44" applyNumberFormat="1" applyFont="1" applyAlignment="1">
      <alignment horizontal="centerContinuous"/>
    </xf>
    <xf numFmtId="43" fontId="22" fillId="0" borderId="0" xfId="59" applyNumberFormat="1" applyFont="1" applyBorder="1">
      <alignment/>
      <protection/>
    </xf>
    <xf numFmtId="43" fontId="6" fillId="0" borderId="0" xfId="59" applyNumberFormat="1" applyFont="1" applyBorder="1">
      <alignment/>
      <protection/>
    </xf>
    <xf numFmtId="166" fontId="12" fillId="0" borderId="0" xfId="44" applyNumberFormat="1" applyFont="1" applyFill="1" applyAlignment="1">
      <alignment horizontal="centerContinuous"/>
    </xf>
    <xf numFmtId="43" fontId="23" fillId="0" borderId="0" xfId="59" applyNumberFormat="1" applyFont="1" applyBorder="1">
      <alignment/>
      <protection/>
    </xf>
    <xf numFmtId="43" fontId="12" fillId="0" borderId="0" xfId="59" applyNumberFormat="1" applyFont="1" applyBorder="1" applyAlignment="1">
      <alignment horizontal="left"/>
      <protection/>
    </xf>
    <xf numFmtId="166" fontId="12" fillId="0" borderId="0" xfId="44" applyNumberFormat="1" applyFont="1" applyAlignment="1">
      <alignment horizontal="left"/>
    </xf>
    <xf numFmtId="166" fontId="9" fillId="0" borderId="0" xfId="44" applyNumberFormat="1" applyFont="1" applyAlignment="1">
      <alignment/>
    </xf>
    <xf numFmtId="166" fontId="9" fillId="0" borderId="0" xfId="44" applyNumberFormat="1" applyFont="1" applyFill="1" applyAlignment="1">
      <alignment/>
    </xf>
    <xf numFmtId="166" fontId="9" fillId="0" borderId="0" xfId="44" applyNumberFormat="1" applyFont="1" applyAlignment="1">
      <alignment horizontal="left"/>
    </xf>
    <xf numFmtId="38" fontId="9" fillId="0" borderId="0" xfId="44" applyNumberFormat="1" applyFont="1" applyFill="1" applyAlignment="1">
      <alignment/>
    </xf>
    <xf numFmtId="166" fontId="12" fillId="0" borderId="0" xfId="44" applyNumberFormat="1" applyFont="1" applyAlignment="1">
      <alignment horizontal="center"/>
    </xf>
    <xf numFmtId="43" fontId="12" fillId="0" borderId="0" xfId="44" applyNumberFormat="1" applyFont="1" applyFill="1" applyAlignment="1">
      <alignment/>
    </xf>
    <xf numFmtId="43" fontId="12" fillId="0" borderId="0" xfId="44" applyNumberFormat="1" applyFont="1" applyAlignment="1">
      <alignment/>
    </xf>
    <xf numFmtId="43" fontId="9" fillId="0" borderId="0" xfId="44" applyFont="1" applyAlignment="1">
      <alignment/>
    </xf>
    <xf numFmtId="43" fontId="12" fillId="0" borderId="0" xfId="44" applyNumberFormat="1" applyFont="1" applyBorder="1" applyAlignment="1">
      <alignment/>
    </xf>
    <xf numFmtId="43" fontId="9" fillId="0" borderId="0" xfId="44" applyFont="1" applyBorder="1" applyAlignment="1">
      <alignment/>
    </xf>
    <xf numFmtId="166" fontId="9" fillId="0" borderId="0" xfId="44" applyNumberFormat="1" applyFont="1" applyAlignment="1">
      <alignment/>
    </xf>
    <xf numFmtId="43" fontId="30" fillId="0" borderId="0" xfId="44" applyNumberFormat="1" applyFont="1" applyFill="1" applyAlignment="1">
      <alignment/>
    </xf>
    <xf numFmtId="43" fontId="13" fillId="0" borderId="0" xfId="44" applyFont="1" applyFill="1" applyAlignment="1">
      <alignment/>
    </xf>
    <xf numFmtId="43" fontId="13" fillId="0" borderId="0" xfId="59" applyNumberFormat="1" applyFont="1" applyBorder="1">
      <alignment/>
      <protection/>
    </xf>
    <xf numFmtId="6" fontId="12" fillId="0" borderId="15" xfId="44" applyNumberFormat="1" applyFont="1" applyBorder="1" applyAlignment="1">
      <alignment/>
    </xf>
    <xf numFmtId="43" fontId="12" fillId="0" borderId="15" xfId="44" applyNumberFormat="1" applyFont="1" applyBorder="1" applyAlignment="1">
      <alignment/>
    </xf>
    <xf numFmtId="166" fontId="9" fillId="0" borderId="0" xfId="44" applyNumberFormat="1" applyFont="1" applyBorder="1" applyAlignment="1">
      <alignment/>
    </xf>
    <xf numFmtId="5" fontId="18" fillId="0" borderId="0" xfId="44" applyNumberFormat="1" applyFont="1" applyBorder="1" applyAlignment="1">
      <alignment/>
    </xf>
    <xf numFmtId="166" fontId="18" fillId="0" borderId="0" xfId="44" applyNumberFormat="1" applyFont="1" applyAlignment="1">
      <alignment horizontal="left"/>
    </xf>
    <xf numFmtId="166" fontId="18" fillId="0" borderId="0" xfId="44" applyNumberFormat="1" applyFont="1" applyAlignment="1">
      <alignment/>
    </xf>
    <xf numFmtId="166" fontId="18" fillId="0" borderId="0" xfId="44" applyNumberFormat="1" applyFont="1" applyBorder="1" applyAlignment="1">
      <alignment/>
    </xf>
    <xf numFmtId="43" fontId="18" fillId="0" borderId="0" xfId="59" applyNumberFormat="1" applyFont="1" applyBorder="1">
      <alignment/>
      <protection/>
    </xf>
    <xf numFmtId="166" fontId="22" fillId="0" borderId="0" xfId="44" applyNumberFormat="1" applyFont="1" applyAlignment="1">
      <alignment/>
    </xf>
    <xf numFmtId="164" fontId="9" fillId="0" borderId="0" xfId="44" applyNumberFormat="1" applyFont="1" applyAlignment="1">
      <alignment/>
    </xf>
    <xf numFmtId="0" fontId="20" fillId="0" borderId="0" xfId="59" applyFont="1" applyBorder="1" applyAlignment="1">
      <alignment horizontal="centerContinuous"/>
      <protection/>
    </xf>
    <xf numFmtId="43" fontId="20" fillId="0" borderId="0" xfId="44" applyFont="1" applyFill="1" applyAlignment="1">
      <alignment horizontal="centerContinuous"/>
    </xf>
    <xf numFmtId="43" fontId="20" fillId="0" borderId="0" xfId="44" applyFont="1" applyBorder="1" applyAlignment="1">
      <alignment horizontal="centerContinuous"/>
    </xf>
    <xf numFmtId="43" fontId="28" fillId="0" borderId="0" xfId="44" applyFont="1" applyBorder="1" applyAlignment="1">
      <alignment horizontal="centerContinuous"/>
    </xf>
    <xf numFmtId="43" fontId="28" fillId="0" borderId="0" xfId="44" applyFont="1" applyBorder="1" applyAlignment="1">
      <alignment/>
    </xf>
    <xf numFmtId="0" fontId="28" fillId="0" borderId="0" xfId="59" applyFont="1" applyBorder="1">
      <alignment/>
      <protection/>
    </xf>
    <xf numFmtId="43" fontId="5" fillId="0" borderId="0" xfId="44" applyFont="1" applyFill="1" applyAlignment="1">
      <alignment horizontal="centerContinuous"/>
    </xf>
    <xf numFmtId="43" fontId="9" fillId="0" borderId="0" xfId="44" applyFont="1" applyBorder="1" applyAlignment="1">
      <alignment horizontal="centerContinuous"/>
    </xf>
    <xf numFmtId="0" fontId="6" fillId="0" borderId="0" xfId="59" applyFont="1" applyBorder="1" applyAlignment="1">
      <alignment horizontal="centerContinuous"/>
      <protection/>
    </xf>
    <xf numFmtId="43" fontId="6" fillId="0" borderId="0" xfId="44" applyFont="1" applyFill="1" applyAlignment="1">
      <alignment horizontal="centerContinuous"/>
    </xf>
    <xf numFmtId="43" fontId="6" fillId="0" borderId="0" xfId="44" applyFont="1" applyBorder="1" applyAlignment="1">
      <alignment horizontal="centerContinuous"/>
    </xf>
    <xf numFmtId="43" fontId="22" fillId="0" borderId="0" xfId="44" applyFont="1" applyBorder="1" applyAlignment="1">
      <alignment horizontal="centerContinuous"/>
    </xf>
    <xf numFmtId="0" fontId="9" fillId="0" borderId="0" xfId="59" applyFont="1" applyBorder="1" applyAlignment="1">
      <alignment horizontal="centerContinuous"/>
      <protection/>
    </xf>
    <xf numFmtId="0" fontId="12" fillId="0" borderId="0" xfId="59" applyFont="1" applyBorder="1" applyAlignment="1">
      <alignment horizontal="center" wrapText="1"/>
      <protection/>
    </xf>
    <xf numFmtId="43" fontId="9" fillId="0" borderId="0" xfId="44" applyFont="1" applyFill="1" applyAlignment="1">
      <alignment/>
    </xf>
    <xf numFmtId="43" fontId="9" fillId="0" borderId="0" xfId="44" applyFont="1" applyBorder="1" applyAlignment="1">
      <alignment horizontal="left" wrapText="1"/>
    </xf>
    <xf numFmtId="0" fontId="9" fillId="0" borderId="0" xfId="59" applyFont="1" applyBorder="1" applyAlignment="1">
      <alignment horizontal="right"/>
      <protection/>
    </xf>
    <xf numFmtId="41" fontId="9" fillId="0" borderId="0" xfId="44" applyNumberFormat="1" applyFont="1" applyBorder="1" applyAlignment="1">
      <alignment horizontal="right"/>
    </xf>
    <xf numFmtId="38" fontId="9" fillId="0" borderId="0" xfId="59" applyNumberFormat="1" applyFont="1" applyBorder="1" applyAlignment="1">
      <alignment horizontal="right"/>
      <protection/>
    </xf>
    <xf numFmtId="38" fontId="12" fillId="0" borderId="0" xfId="59" applyNumberFormat="1" applyFont="1" applyBorder="1">
      <alignment/>
      <protection/>
    </xf>
    <xf numFmtId="164" fontId="12" fillId="0" borderId="14" xfId="44" applyNumberFormat="1" applyFont="1" applyBorder="1" applyAlignment="1">
      <alignment horizontal="right"/>
    </xf>
    <xf numFmtId="38" fontId="12" fillId="0" borderId="0" xfId="59" applyNumberFormat="1" applyFont="1" applyBorder="1" applyAlignment="1">
      <alignment horizontal="center" wrapText="1"/>
      <protection/>
    </xf>
    <xf numFmtId="43" fontId="30" fillId="0" borderId="0" xfId="44" applyFont="1" applyBorder="1" applyAlignment="1">
      <alignment horizontal="right"/>
    </xf>
    <xf numFmtId="43" fontId="13" fillId="0" borderId="0" xfId="44" applyFont="1" applyFill="1" applyAlignment="1">
      <alignment horizontal="right"/>
    </xf>
    <xf numFmtId="43" fontId="27" fillId="0" borderId="0" xfId="44" applyFont="1" applyBorder="1" applyAlignment="1">
      <alignment horizontal="right"/>
    </xf>
    <xf numFmtId="38" fontId="13" fillId="0" borderId="0" xfId="59" applyNumberFormat="1" applyFont="1" applyBorder="1">
      <alignment/>
      <protection/>
    </xf>
    <xf numFmtId="43" fontId="13" fillId="0" borderId="0" xfId="44" applyFont="1" applyBorder="1" applyAlignment="1">
      <alignment horizontal="right"/>
    </xf>
    <xf numFmtId="38" fontId="13" fillId="0" borderId="0" xfId="59" applyNumberFormat="1" applyFont="1" applyBorder="1" applyAlignment="1">
      <alignment horizontal="right"/>
      <protection/>
    </xf>
    <xf numFmtId="43" fontId="12" fillId="0" borderId="14" xfId="44" applyNumberFormat="1" applyFont="1" applyFill="1" applyBorder="1" applyAlignment="1">
      <alignment horizontal="right"/>
    </xf>
    <xf numFmtId="7" fontId="3" fillId="0" borderId="0" xfId="59" applyNumberFormat="1" applyFont="1" applyFill="1" applyBorder="1" applyAlignment="1">
      <alignment horizontal="center"/>
      <protection/>
    </xf>
    <xf numFmtId="7" fontId="5" fillId="0" borderId="0" xfId="59" applyNumberFormat="1" applyFont="1" applyFill="1" applyBorder="1" applyAlignment="1">
      <alignment horizontal="center"/>
      <protection/>
    </xf>
    <xf numFmtId="7" fontId="6" fillId="0" borderId="0" xfId="59" applyNumberFormat="1" applyFont="1" applyFill="1" applyBorder="1" applyAlignment="1">
      <alignment horizontal="center"/>
      <protection/>
    </xf>
    <xf numFmtId="7" fontId="6" fillId="0" borderId="0" xfId="59" applyNumberFormat="1" applyFont="1" applyFill="1" applyBorder="1" applyAlignment="1" quotePrefix="1">
      <alignment horizontal="center"/>
      <protection/>
    </xf>
    <xf numFmtId="0" fontId="14" fillId="0" borderId="0" xfId="59" applyFont="1" applyAlignment="1" quotePrefix="1">
      <alignment horizontal="right" vertical="center"/>
      <protection/>
    </xf>
    <xf numFmtId="0" fontId="0" fillId="0" borderId="0" xfId="0" applyAlignment="1">
      <alignment horizontal="right" vertical="center"/>
    </xf>
    <xf numFmtId="7" fontId="6" fillId="0" borderId="0" xfId="59" applyNumberFormat="1" applyFont="1" applyBorder="1" applyAlignment="1">
      <alignment horizontal="center"/>
      <protection/>
    </xf>
    <xf numFmtId="7" fontId="6" fillId="0" borderId="0" xfId="59" applyNumberFormat="1" applyFont="1" applyBorder="1" applyAlignment="1" quotePrefix="1">
      <alignment horizontal="center"/>
      <protection/>
    </xf>
    <xf numFmtId="43" fontId="20" fillId="0" borderId="0" xfId="59" applyNumberFormat="1" applyFont="1" applyFill="1" applyBorder="1" applyAlignment="1">
      <alignment horizontal="center"/>
      <protection/>
    </xf>
    <xf numFmtId="43" fontId="5" fillId="0" borderId="0" xfId="59" applyNumberFormat="1" applyFont="1" applyFill="1" applyAlignment="1">
      <alignment horizontal="center"/>
      <protection/>
    </xf>
    <xf numFmtId="43" fontId="6" fillId="0" borderId="0" xfId="59" applyNumberFormat="1" applyFont="1" applyFill="1" applyBorder="1" applyAlignment="1">
      <alignment horizontal="center"/>
      <protection/>
    </xf>
    <xf numFmtId="43" fontId="3" fillId="0" borderId="23" xfId="59" applyNumberFormat="1" applyFont="1" applyBorder="1" applyAlignment="1">
      <alignment horizontal="center"/>
      <protection/>
    </xf>
    <xf numFmtId="43" fontId="3" fillId="0" borderId="24" xfId="59" applyNumberFormat="1" applyFont="1" applyBorder="1" applyAlignment="1">
      <alignment horizontal="center"/>
      <protection/>
    </xf>
    <xf numFmtId="43" fontId="3" fillId="0" borderId="16" xfId="59" applyNumberFormat="1" applyFont="1" applyBorder="1" applyAlignment="1">
      <alignment horizontal="center"/>
      <protection/>
    </xf>
    <xf numFmtId="43" fontId="5" fillId="0" borderId="21" xfId="59" applyNumberFormat="1" applyFont="1" applyFill="1" applyBorder="1" applyAlignment="1">
      <alignment horizontal="center"/>
      <protection/>
    </xf>
    <xf numFmtId="43" fontId="5" fillId="0" borderId="0" xfId="59" applyNumberFormat="1" applyFont="1" applyFill="1" applyBorder="1" applyAlignment="1">
      <alignment horizontal="center"/>
      <protection/>
    </xf>
    <xf numFmtId="43" fontId="5" fillId="0" borderId="17" xfId="59" applyNumberFormat="1" applyFont="1" applyFill="1" applyBorder="1" applyAlignment="1">
      <alignment horizontal="center"/>
      <protection/>
    </xf>
    <xf numFmtId="43" fontId="6" fillId="0" borderId="21" xfId="59" applyNumberFormat="1" applyFont="1" applyBorder="1" applyAlignment="1">
      <alignment horizontal="center"/>
      <protection/>
    </xf>
    <xf numFmtId="43" fontId="6" fillId="0" borderId="0" xfId="59" applyNumberFormat="1" applyFont="1" applyBorder="1" applyAlignment="1">
      <alignment horizontal="center"/>
      <protection/>
    </xf>
    <xf numFmtId="43" fontId="6" fillId="0" borderId="17" xfId="59" applyNumberFormat="1" applyFont="1" applyBorder="1" applyAlignment="1">
      <alignment horizontal="center"/>
      <protection/>
    </xf>
    <xf numFmtId="0" fontId="18" fillId="0" borderId="0" xfId="59" applyNumberFormat="1" applyFont="1" applyAlignment="1">
      <alignment horizontal="left" vertical="center" wrapText="1"/>
      <protection/>
    </xf>
    <xf numFmtId="0" fontId="18" fillId="0" borderId="0" xfId="59" applyNumberFormat="1" applyFont="1" applyAlignment="1">
      <alignment horizontal="center" vertical="center" wrapText="1"/>
      <protection/>
    </xf>
    <xf numFmtId="0" fontId="18" fillId="0" borderId="0" xfId="59" applyFont="1" applyAlignment="1">
      <alignment horizontal="left" vertical="center" wrapText="1"/>
      <protection/>
    </xf>
    <xf numFmtId="0" fontId="31" fillId="0" borderId="0" xfId="60" applyFont="1" applyAlignment="1">
      <alignment horizontal="center" vertical="center" wrapText="1"/>
      <protection/>
    </xf>
    <xf numFmtId="166" fontId="20" fillId="0" borderId="0" xfId="44" applyNumberFormat="1" applyFont="1" applyAlignment="1">
      <alignment horizontal="center"/>
    </xf>
    <xf numFmtId="166" fontId="6" fillId="0" borderId="0" xfId="44" applyNumberFormat="1"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9625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9625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9625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9625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9625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9625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9625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9625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9625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9625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Q18%20Financial%20Resul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Q18 Trial Balance"/>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 val="Business Summary pg-1 (2)"/>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IS Flux Analysis - 3"/>
      <sheetName val="Claims Incurred"/>
      <sheetName val="Underwriting Expenses - 1"/>
      <sheetName val="Underwriting Expenses - 2"/>
      <sheetName val="Underwriting Expenses - 3"/>
      <sheetName val="Business Results - 1"/>
      <sheetName val="Business Results - 2"/>
      <sheetName val="Business Results - 3"/>
    </sheetNames>
    <sheetDataSet>
      <sheetData sheetId="0">
        <row r="22">
          <cell r="J22">
            <v>9459251</v>
          </cell>
        </row>
        <row r="27">
          <cell r="J27">
            <v>1217812</v>
          </cell>
        </row>
        <row r="31">
          <cell r="J31">
            <v>1100612</v>
          </cell>
        </row>
        <row r="35">
          <cell r="J35">
            <v>71988</v>
          </cell>
        </row>
        <row r="42">
          <cell r="J42">
            <v>115882</v>
          </cell>
        </row>
        <row r="50">
          <cell r="J50">
            <v>9178</v>
          </cell>
        </row>
        <row r="62">
          <cell r="I62">
            <v>0</v>
          </cell>
        </row>
        <row r="63">
          <cell r="I63">
            <v>0</v>
          </cell>
        </row>
        <row r="64">
          <cell r="I64">
            <v>0</v>
          </cell>
        </row>
        <row r="66">
          <cell r="I66">
            <v>-2789822</v>
          </cell>
        </row>
        <row r="67">
          <cell r="I67">
            <v>-1063409</v>
          </cell>
        </row>
        <row r="68">
          <cell r="I68">
            <v>-9396</v>
          </cell>
        </row>
        <row r="123">
          <cell r="J123">
            <v>-124166</v>
          </cell>
        </row>
        <row r="127">
          <cell r="J127">
            <v>-768</v>
          </cell>
        </row>
        <row r="131">
          <cell r="J131">
            <v>-7757</v>
          </cell>
        </row>
        <row r="140">
          <cell r="J140">
            <v>-120017</v>
          </cell>
        </row>
        <row r="165">
          <cell r="J165">
            <v>-289234</v>
          </cell>
        </row>
        <row r="168">
          <cell r="J168">
            <v>-587801</v>
          </cell>
        </row>
        <row r="171">
          <cell r="J171">
            <v>-971566</v>
          </cell>
        </row>
        <row r="174">
          <cell r="J174">
            <v>-209218</v>
          </cell>
        </row>
        <row r="180">
          <cell r="J180">
            <v>-82646</v>
          </cell>
        </row>
        <row r="187">
          <cell r="H187">
            <v>894</v>
          </cell>
        </row>
        <row r="191">
          <cell r="H191">
            <v>35413</v>
          </cell>
        </row>
        <row r="204">
          <cell r="G204">
            <v>0</v>
          </cell>
          <cell r="I204">
            <v>1256</v>
          </cell>
        </row>
        <row r="205">
          <cell r="G205">
            <v>0</v>
          </cell>
          <cell r="I205">
            <v>3635</v>
          </cell>
        </row>
        <row r="207">
          <cell r="G207">
            <v>5144</v>
          </cell>
          <cell r="I207">
            <v>79148</v>
          </cell>
        </row>
        <row r="208">
          <cell r="G208">
            <v>1763</v>
          </cell>
          <cell r="I208">
            <v>29872</v>
          </cell>
        </row>
        <row r="209">
          <cell r="G209">
            <v>0</v>
          </cell>
          <cell r="I209">
            <v>860</v>
          </cell>
        </row>
        <row r="211">
          <cell r="G211">
            <v>-1314322</v>
          </cell>
          <cell r="I211">
            <v>-5673818</v>
          </cell>
        </row>
        <row r="212">
          <cell r="G212">
            <v>-489065</v>
          </cell>
          <cell r="I212">
            <v>-2158153</v>
          </cell>
        </row>
        <row r="213">
          <cell r="G213">
            <v>-4133</v>
          </cell>
          <cell r="I213">
            <v>-19352</v>
          </cell>
        </row>
        <row r="248">
          <cell r="H248">
            <v>-62823</v>
          </cell>
          <cell r="J248">
            <v>-216283</v>
          </cell>
        </row>
        <row r="255">
          <cell r="H255">
            <v>-1385</v>
          </cell>
          <cell r="J255">
            <v>3612</v>
          </cell>
        </row>
        <row r="258">
          <cell r="H258">
            <v>-3477</v>
          </cell>
          <cell r="J258">
            <v>-14565</v>
          </cell>
        </row>
        <row r="271">
          <cell r="G271">
            <v>-194</v>
          </cell>
          <cell r="I271">
            <v>-1192</v>
          </cell>
        </row>
        <row r="272">
          <cell r="G272">
            <v>-420</v>
          </cell>
          <cell r="I272">
            <v>-1073</v>
          </cell>
        </row>
        <row r="274">
          <cell r="G274">
            <v>-11500</v>
          </cell>
          <cell r="I274">
            <v>-11500</v>
          </cell>
        </row>
        <row r="275">
          <cell r="G275">
            <v>0</v>
          </cell>
          <cell r="I275">
            <v>-1395</v>
          </cell>
        </row>
        <row r="277">
          <cell r="H277">
            <v>-12114</v>
          </cell>
          <cell r="J277">
            <v>-15160</v>
          </cell>
        </row>
        <row r="358">
          <cell r="H358">
            <v>0</v>
          </cell>
          <cell r="J358">
            <v>-486</v>
          </cell>
        </row>
        <row r="362">
          <cell r="H362">
            <v>-459</v>
          </cell>
          <cell r="J362">
            <v>-9537</v>
          </cell>
        </row>
        <row r="366">
          <cell r="H366">
            <v>146420</v>
          </cell>
          <cell r="J366">
            <v>641992</v>
          </cell>
        </row>
        <row r="368">
          <cell r="H368">
            <v>145961</v>
          </cell>
          <cell r="J368">
            <v>631969</v>
          </cell>
        </row>
        <row r="371">
          <cell r="H371">
            <v>7023</v>
          </cell>
          <cell r="J371">
            <v>39434</v>
          </cell>
        </row>
        <row r="373">
          <cell r="H373">
            <v>4000</v>
          </cell>
          <cell r="J373">
            <v>15735</v>
          </cell>
        </row>
        <row r="377">
          <cell r="H377">
            <v>8880</v>
          </cell>
          <cell r="J377">
            <v>36453</v>
          </cell>
        </row>
        <row r="379">
          <cell r="H379">
            <v>19903</v>
          </cell>
          <cell r="J379">
            <v>91622</v>
          </cell>
        </row>
        <row r="601">
          <cell r="F601">
            <v>-3562777.580000003</v>
          </cell>
        </row>
        <row r="603">
          <cell r="D603">
            <v>1072863.7099999995</v>
          </cell>
          <cell r="F603">
            <v>170727.5599999962</v>
          </cell>
        </row>
        <row r="605">
          <cell r="H605">
            <v>1474294</v>
          </cell>
          <cell r="J605">
            <v>2870463</v>
          </cell>
        </row>
      </sheetData>
      <sheetData sheetId="13">
        <row r="9">
          <cell r="B9">
            <v>780000</v>
          </cell>
          <cell r="C9">
            <v>355094</v>
          </cell>
          <cell r="D9">
            <v>135819</v>
          </cell>
        </row>
        <row r="10">
          <cell r="B10">
            <v>57421</v>
          </cell>
          <cell r="C10">
            <v>36000</v>
          </cell>
          <cell r="D10">
            <v>0</v>
          </cell>
        </row>
        <row r="11">
          <cell r="B11">
            <v>0</v>
          </cell>
          <cell r="C11">
            <v>0</v>
          </cell>
          <cell r="D11">
            <v>0</v>
          </cell>
        </row>
        <row r="16">
          <cell r="B16">
            <v>398058</v>
          </cell>
          <cell r="C16">
            <v>18638</v>
          </cell>
          <cell r="D16">
            <v>0</v>
          </cell>
        </row>
        <row r="17">
          <cell r="B17">
            <v>29304</v>
          </cell>
          <cell r="C17">
            <v>1890</v>
          </cell>
          <cell r="D17">
            <v>0</v>
          </cell>
        </row>
        <row r="18">
          <cell r="B18">
            <v>0</v>
          </cell>
          <cell r="C18">
            <v>0</v>
          </cell>
          <cell r="D18">
            <v>0</v>
          </cell>
        </row>
      </sheetData>
      <sheetData sheetId="14">
        <row r="12">
          <cell r="E12">
            <v>185996</v>
          </cell>
        </row>
        <row r="19">
          <cell r="E19">
            <v>157926</v>
          </cell>
        </row>
        <row r="22">
          <cell r="B22">
            <v>216356</v>
          </cell>
          <cell r="C22">
            <v>72090</v>
          </cell>
          <cell r="D22">
            <v>32241</v>
          </cell>
        </row>
        <row r="23">
          <cell r="B23">
            <v>15927</v>
          </cell>
          <cell r="C23">
            <v>7308</v>
          </cell>
          <cell r="D23">
            <v>0</v>
          </cell>
        </row>
        <row r="24">
          <cell r="B24">
            <v>0</v>
          </cell>
          <cell r="C24">
            <v>0</v>
          </cell>
          <cell r="D24">
            <v>0</v>
          </cell>
        </row>
      </sheetData>
      <sheetData sheetId="15">
        <row r="9">
          <cell r="K9">
            <v>7860</v>
          </cell>
        </row>
        <row r="10">
          <cell r="K10">
            <v>3100</v>
          </cell>
        </row>
        <row r="11">
          <cell r="E11">
            <v>0</v>
          </cell>
          <cell r="K11">
            <v>0</v>
          </cell>
        </row>
        <row r="12">
          <cell r="C12">
            <v>10960</v>
          </cell>
          <cell r="I12">
            <v>0</v>
          </cell>
        </row>
        <row r="15">
          <cell r="E15">
            <v>190671</v>
          </cell>
          <cell r="K15">
            <v>110011</v>
          </cell>
        </row>
        <row r="16">
          <cell r="E16">
            <v>14858</v>
          </cell>
          <cell r="K16">
            <v>23275</v>
          </cell>
        </row>
        <row r="17">
          <cell r="E17">
            <v>0</v>
          </cell>
          <cell r="K17">
            <v>0</v>
          </cell>
        </row>
        <row r="18">
          <cell r="C18">
            <v>29520</v>
          </cell>
          <cell r="I18">
            <v>103766</v>
          </cell>
        </row>
        <row r="21">
          <cell r="E21">
            <v>185048</v>
          </cell>
          <cell r="K21">
            <v>106175</v>
          </cell>
        </row>
        <row r="22">
          <cell r="E22">
            <v>95176</v>
          </cell>
          <cell r="K22">
            <v>84323</v>
          </cell>
        </row>
        <row r="23">
          <cell r="E23">
            <v>0</v>
          </cell>
          <cell r="K23">
            <v>0</v>
          </cell>
        </row>
        <row r="24">
          <cell r="C24">
            <v>49019</v>
          </cell>
          <cell r="I24">
            <v>141479</v>
          </cell>
        </row>
        <row r="30">
          <cell r="C30">
            <v>89499</v>
          </cell>
          <cell r="E30">
            <v>485753</v>
          </cell>
          <cell r="I30">
            <v>245245</v>
          </cell>
        </row>
      </sheetData>
      <sheetData sheetId="16">
        <row r="9">
          <cell r="E9">
            <v>333665</v>
          </cell>
          <cell r="K9">
            <v>67978</v>
          </cell>
        </row>
        <row r="10">
          <cell r="E10">
            <v>14128</v>
          </cell>
          <cell r="K10">
            <v>9041</v>
          </cell>
        </row>
        <row r="11">
          <cell r="E11">
            <v>0</v>
          </cell>
          <cell r="K11">
            <v>0</v>
          </cell>
        </row>
        <row r="12">
          <cell r="C12">
            <v>37076</v>
          </cell>
          <cell r="I12">
            <v>39943</v>
          </cell>
        </row>
        <row r="15">
          <cell r="E15">
            <v>2521264</v>
          </cell>
          <cell r="K15">
            <v>274521</v>
          </cell>
        </row>
        <row r="16">
          <cell r="E16">
            <v>474350</v>
          </cell>
          <cell r="K16">
            <v>144026</v>
          </cell>
        </row>
        <row r="17">
          <cell r="E17">
            <v>0</v>
          </cell>
          <cell r="K17">
            <v>0</v>
          </cell>
        </row>
        <row r="18">
          <cell r="C18">
            <v>203476</v>
          </cell>
          <cell r="I18">
            <v>215071</v>
          </cell>
        </row>
        <row r="21">
          <cell r="E21">
            <v>332059</v>
          </cell>
          <cell r="K21">
            <v>127277</v>
          </cell>
        </row>
        <row r="22">
          <cell r="E22">
            <v>228151</v>
          </cell>
          <cell r="K22">
            <v>106264</v>
          </cell>
        </row>
        <row r="23">
          <cell r="E23">
            <v>0</v>
          </cell>
          <cell r="K23">
            <v>0</v>
          </cell>
        </row>
        <row r="24">
          <cell r="C24">
            <v>77111</v>
          </cell>
          <cell r="I24">
            <v>156430</v>
          </cell>
        </row>
        <row r="30">
          <cell r="C30">
            <v>317663</v>
          </cell>
          <cell r="E30">
            <v>3903617</v>
          </cell>
          <cell r="I30">
            <v>411444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0"/>
  <sheetViews>
    <sheetView tabSelected="1" zoomScalePageLayoutView="0" workbookViewId="0" topLeftCell="A1">
      <selection activeCell="A1" sqref="A1:D1"/>
    </sheetView>
  </sheetViews>
  <sheetFormatPr defaultColWidth="15.7109375" defaultRowHeight="15" customHeight="1"/>
  <cols>
    <col min="1" max="1" width="55.7109375" style="7" customWidth="1"/>
    <col min="2" max="4" width="18.7109375" style="36" customWidth="1"/>
    <col min="5" max="16384" width="15.7109375" style="7" customWidth="1"/>
  </cols>
  <sheetData>
    <row r="1" spans="1:4" s="1" customFormat="1" ht="30" customHeight="1">
      <c r="A1" s="313" t="s">
        <v>0</v>
      </c>
      <c r="B1" s="313"/>
      <c r="C1" s="313"/>
      <c r="D1" s="313"/>
    </row>
    <row r="2" spans="1:4" s="1" customFormat="1" ht="15" customHeight="1">
      <c r="A2" s="314"/>
      <c r="B2" s="314"/>
      <c r="C2" s="314"/>
      <c r="D2" s="314"/>
    </row>
    <row r="3" spans="1:4" s="2" customFormat="1" ht="15" customHeight="1">
      <c r="A3" s="315" t="s">
        <v>1</v>
      </c>
      <c r="B3" s="315"/>
      <c r="C3" s="315"/>
      <c r="D3" s="315"/>
    </row>
    <row r="4" spans="1:4" s="2" customFormat="1" ht="15" customHeight="1">
      <c r="A4" s="316" t="s">
        <v>2</v>
      </c>
      <c r="B4" s="316"/>
      <c r="C4" s="316"/>
      <c r="D4" s="316"/>
    </row>
    <row r="5" spans="1:4" s="2" customFormat="1" ht="15" customHeight="1">
      <c r="A5" s="3"/>
      <c r="B5" s="4"/>
      <c r="C5" s="4"/>
      <c r="D5" s="4"/>
    </row>
    <row r="6" spans="1:4" ht="45" customHeight="1">
      <c r="A6" s="5"/>
      <c r="B6" s="6" t="s">
        <v>3</v>
      </c>
      <c r="C6" s="6" t="s">
        <v>4</v>
      </c>
      <c r="D6" s="6" t="s">
        <v>5</v>
      </c>
    </row>
    <row r="7" spans="1:4" ht="15" customHeight="1">
      <c r="A7" s="8" t="s">
        <v>6</v>
      </c>
      <c r="B7" s="9"/>
      <c r="C7" s="9"/>
      <c r="D7" s="9"/>
    </row>
    <row r="8" spans="1:4" ht="15" customHeight="1">
      <c r="A8" s="10" t="s">
        <v>7</v>
      </c>
      <c r="B8" s="11">
        <f>'[1]4Q18 Trial Balance'!J27</f>
        <v>1217812</v>
      </c>
      <c r="C8" s="12">
        <v>0</v>
      </c>
      <c r="D8" s="11">
        <f>SUM(B8:C8)</f>
        <v>1217812</v>
      </c>
    </row>
    <row r="9" spans="1:4" ht="15" customHeight="1">
      <c r="A9" s="10" t="s">
        <v>8</v>
      </c>
      <c r="B9" s="13">
        <f>'[1]4Q18 Trial Balance'!J31</f>
        <v>1100612</v>
      </c>
      <c r="C9" s="12">
        <v>0</v>
      </c>
      <c r="D9" s="13">
        <f>SUM(B9:C9)</f>
        <v>1100612</v>
      </c>
    </row>
    <row r="10" spans="1:4" ht="15" customHeight="1">
      <c r="A10" s="10" t="s">
        <v>9</v>
      </c>
      <c r="B10" s="13">
        <f>'[1]4Q18 Trial Balance'!J22</f>
        <v>9459251</v>
      </c>
      <c r="C10" s="12">
        <v>0</v>
      </c>
      <c r="D10" s="13">
        <f>SUM(B10:C10)</f>
        <v>9459251</v>
      </c>
    </row>
    <row r="11" spans="1:4" ht="15" customHeight="1">
      <c r="A11" s="10" t="s">
        <v>10</v>
      </c>
      <c r="B11" s="13">
        <v>111102</v>
      </c>
      <c r="C11" s="13">
        <f>B11</f>
        <v>111102</v>
      </c>
      <c r="D11" s="14">
        <v>0</v>
      </c>
    </row>
    <row r="12" spans="1:4" ht="15" customHeight="1">
      <c r="A12" s="10" t="s">
        <v>11</v>
      </c>
      <c r="B12" s="15">
        <f>'Equity YTD-4'!B35</f>
        <v>71988</v>
      </c>
      <c r="C12" s="12">
        <v>0</v>
      </c>
      <c r="D12" s="13">
        <f>SUM(B12:C12)</f>
        <v>71988</v>
      </c>
    </row>
    <row r="13" spans="1:4" ht="15" customHeight="1">
      <c r="A13" s="10" t="s">
        <v>12</v>
      </c>
      <c r="B13" s="13">
        <f>92251-17255</f>
        <v>74996</v>
      </c>
      <c r="C13" s="13">
        <f>B13</f>
        <v>74996</v>
      </c>
      <c r="D13" s="14">
        <f>+B13-C13</f>
        <v>0</v>
      </c>
    </row>
    <row r="14" spans="1:4" ht="15" customHeight="1">
      <c r="A14" s="10" t="s">
        <v>13</v>
      </c>
      <c r="B14" s="15">
        <f>+'[1]4Q18 Trial Balance'!J50+14419-5254</f>
        <v>18343</v>
      </c>
      <c r="C14" s="15">
        <f>14419-5254</f>
        <v>9165</v>
      </c>
      <c r="D14" s="13">
        <f>B14-C14</f>
        <v>9178</v>
      </c>
    </row>
    <row r="15" spans="1:4" ht="15" customHeight="1">
      <c r="A15" s="10" t="s">
        <v>14</v>
      </c>
      <c r="B15" s="15">
        <f>17949-1428</f>
        <v>16521</v>
      </c>
      <c r="C15" s="15">
        <f>B15</f>
        <v>16521</v>
      </c>
      <c r="D15" s="12">
        <f>B15-C15</f>
        <v>0</v>
      </c>
    </row>
    <row r="16" spans="1:4" ht="15" customHeight="1">
      <c r="A16" s="10" t="s">
        <v>15</v>
      </c>
      <c r="B16" s="15">
        <f>'[1]4Q18 Trial Balance'!J42</f>
        <v>115882</v>
      </c>
      <c r="C16" s="12">
        <v>0</v>
      </c>
      <c r="D16" s="13">
        <f>+B16-C16</f>
        <v>115882</v>
      </c>
    </row>
    <row r="17" spans="1:4" ht="15" customHeight="1">
      <c r="A17" s="16" t="s">
        <v>16</v>
      </c>
      <c r="B17" s="17">
        <f>SUM(B8:B16)</f>
        <v>12186507</v>
      </c>
      <c r="C17" s="17">
        <f>SUM(C8:C16)</f>
        <v>211784</v>
      </c>
      <c r="D17" s="17">
        <f>SUM(D8:D16)</f>
        <v>11974723</v>
      </c>
    </row>
    <row r="18" spans="1:4" ht="15" customHeight="1">
      <c r="A18" s="16"/>
      <c r="B18" s="19"/>
      <c r="C18" s="19"/>
      <c r="D18" s="20"/>
    </row>
    <row r="19" spans="1:4" ht="15" customHeight="1">
      <c r="A19" s="21" t="s">
        <v>17</v>
      </c>
      <c r="B19" s="22"/>
      <c r="C19" s="22"/>
      <c r="D19" s="22"/>
    </row>
    <row r="20" spans="1:4" ht="15" customHeight="1">
      <c r="A20" s="10" t="s">
        <v>18</v>
      </c>
      <c r="B20" s="22"/>
      <c r="C20" s="23">
        <f>-'[1]4Q18 Trial Balance'!J168</f>
        <v>587801</v>
      </c>
      <c r="D20" s="22"/>
    </row>
    <row r="21" spans="1:4" ht="15" customHeight="1">
      <c r="A21" s="10" t="s">
        <v>19</v>
      </c>
      <c r="B21" s="22"/>
      <c r="C21" s="23">
        <f>-'[1]4Q18 Trial Balance'!J171</f>
        <v>971566</v>
      </c>
      <c r="D21" s="22"/>
    </row>
    <row r="22" spans="1:4" ht="15" customHeight="1">
      <c r="A22" s="10" t="s">
        <v>20</v>
      </c>
      <c r="B22" s="22"/>
      <c r="C22" s="23">
        <f>-'[1]4Q18 Trial Balance'!J165</f>
        <v>289234</v>
      </c>
      <c r="D22" s="22"/>
    </row>
    <row r="23" spans="1:4" ht="15" customHeight="1">
      <c r="A23" s="10" t="s">
        <v>21</v>
      </c>
      <c r="B23" s="22"/>
      <c r="C23" s="23">
        <f>-'[1]4Q18 Trial Balance'!J174</f>
        <v>209218</v>
      </c>
      <c r="D23" s="22"/>
    </row>
    <row r="24" spans="1:4" ht="15" customHeight="1">
      <c r="A24" s="10" t="s">
        <v>22</v>
      </c>
      <c r="B24" s="22"/>
      <c r="C24" s="23">
        <f>-'[1]4Q18 Trial Balance'!J180-1</f>
        <v>82645</v>
      </c>
      <c r="D24" s="24"/>
    </row>
    <row r="25" spans="1:4" ht="15" customHeight="1">
      <c r="A25" s="10" t="s">
        <v>23</v>
      </c>
      <c r="B25" s="22"/>
      <c r="C25" s="23">
        <f>-'[1]4Q18 Trial Balance'!J131</f>
        <v>7757</v>
      </c>
      <c r="D25" s="24"/>
    </row>
    <row r="26" spans="1:4" ht="15" customHeight="1">
      <c r="A26" s="10" t="s">
        <v>25</v>
      </c>
      <c r="B26" s="22"/>
      <c r="C26" s="25">
        <f>-'[1]4Q18 Trial Balance'!J127</f>
        <v>768</v>
      </c>
      <c r="D26" s="24"/>
    </row>
    <row r="27" spans="1:4" ht="15" customHeight="1">
      <c r="A27" s="10"/>
      <c r="B27" s="26"/>
      <c r="C27" s="22"/>
      <c r="D27" s="24"/>
    </row>
    <row r="28" spans="1:4" ht="15" customHeight="1">
      <c r="A28" s="16" t="s">
        <v>26</v>
      </c>
      <c r="B28" s="22"/>
      <c r="C28" s="22"/>
      <c r="D28" s="27">
        <f>SUM(C20:C26)</f>
        <v>2148989</v>
      </c>
    </row>
    <row r="29" spans="1:4" ht="15" customHeight="1">
      <c r="A29" s="28"/>
      <c r="B29" s="22"/>
      <c r="C29" s="22"/>
      <c r="D29" s="22"/>
    </row>
    <row r="30" spans="1:4" ht="15" customHeight="1">
      <c r="A30" s="21" t="s">
        <v>27</v>
      </c>
      <c r="B30" s="22"/>
      <c r="C30" s="22"/>
      <c r="D30" s="22"/>
    </row>
    <row r="31" spans="1:4" ht="15" customHeight="1">
      <c r="A31" s="10" t="s">
        <v>28</v>
      </c>
      <c r="B31" s="22"/>
      <c r="C31" s="23">
        <f>'Equity YTD-4'!F42</f>
        <v>3862627</v>
      </c>
      <c r="D31" s="22"/>
    </row>
    <row r="32" spans="1:4" ht="15" customHeight="1">
      <c r="A32" s="10" t="s">
        <v>29</v>
      </c>
      <c r="B32" s="22"/>
      <c r="C32" s="23">
        <f>'Losses Incurred YTD-10'!F18</f>
        <v>1364334</v>
      </c>
      <c r="D32" s="24"/>
    </row>
    <row r="33" spans="1:4" ht="15" customHeight="1">
      <c r="A33" s="10" t="s">
        <v>30</v>
      </c>
      <c r="B33" s="22"/>
      <c r="C33" s="23">
        <f>'Losses Incurred YTD-10'!F24</f>
        <v>447890</v>
      </c>
      <c r="D33" s="24"/>
    </row>
    <row r="34" spans="1:4" ht="15" customHeight="1">
      <c r="A34" s="10" t="s">
        <v>31</v>
      </c>
      <c r="B34" s="22"/>
      <c r="C34" s="23">
        <f>'[1]Unpaid Loss Expense Reserves-14'!E12</f>
        <v>185996</v>
      </c>
      <c r="D34" s="24"/>
    </row>
    <row r="35" spans="1:4" ht="15" customHeight="1">
      <c r="A35" s="10" t="s">
        <v>32</v>
      </c>
      <c r="B35" s="19"/>
      <c r="C35" s="23">
        <f>'[1]Unpaid Loss Expense Reserves-14'!E19</f>
        <v>157926</v>
      </c>
      <c r="D35" s="24"/>
    </row>
    <row r="36" spans="1:4" ht="15" customHeight="1">
      <c r="A36" s="10" t="s">
        <v>33</v>
      </c>
      <c r="B36" s="22"/>
      <c r="C36" s="23">
        <f>'Equity YTD-4'!F45</f>
        <v>120017</v>
      </c>
      <c r="D36" s="22"/>
    </row>
    <row r="37" spans="1:4" ht="15" customHeight="1">
      <c r="A37" s="10" t="s">
        <v>34</v>
      </c>
      <c r="B37" s="22"/>
      <c r="C37" s="25">
        <f>'Equity YTD-4'!F46</f>
        <v>124166</v>
      </c>
      <c r="D37" s="22"/>
    </row>
    <row r="38" spans="1:4" ht="15" customHeight="1">
      <c r="A38" s="10"/>
      <c r="B38" s="20"/>
      <c r="C38" s="22"/>
      <c r="D38" s="22"/>
    </row>
    <row r="39" spans="1:4" ht="15" customHeight="1">
      <c r="A39" s="30" t="s">
        <v>35</v>
      </c>
      <c r="B39" s="22"/>
      <c r="C39" s="19"/>
      <c r="D39" s="27">
        <f>SUM(C31:C37)</f>
        <v>6262956</v>
      </c>
    </row>
    <row r="40" spans="1:4" ht="15" customHeight="1">
      <c r="A40" s="30"/>
      <c r="B40" s="22"/>
      <c r="C40" s="19"/>
      <c r="D40" s="31"/>
    </row>
    <row r="41" spans="1:4" ht="15" customHeight="1">
      <c r="A41" s="16" t="s">
        <v>36</v>
      </c>
      <c r="B41" s="22"/>
      <c r="C41" s="19"/>
      <c r="D41" s="32">
        <f>D28+D39</f>
        <v>8411945</v>
      </c>
    </row>
    <row r="42" spans="1:4" ht="15" customHeight="1">
      <c r="A42" s="28"/>
      <c r="B42" s="22"/>
      <c r="C42" s="19"/>
      <c r="D42" s="22"/>
    </row>
    <row r="43" spans="1:4" ht="15" customHeight="1">
      <c r="A43" s="21" t="s">
        <v>37</v>
      </c>
      <c r="B43" s="22"/>
      <c r="C43" s="19"/>
      <c r="D43" s="22"/>
    </row>
    <row r="44" spans="1:4" ht="15" customHeight="1">
      <c r="A44" s="10" t="s">
        <v>38</v>
      </c>
      <c r="B44" s="22"/>
      <c r="C44" s="19"/>
      <c r="D44" s="27">
        <f>D17-D41</f>
        <v>3562778</v>
      </c>
    </row>
    <row r="45" spans="1:4" ht="15" customHeight="1">
      <c r="A45" s="28"/>
      <c r="B45" s="19"/>
      <c r="C45" s="19"/>
      <c r="D45" s="22"/>
    </row>
    <row r="46" spans="1:4" ht="15" customHeight="1" thickBot="1">
      <c r="A46" s="30" t="s">
        <v>39</v>
      </c>
      <c r="B46" s="22"/>
      <c r="C46" s="22"/>
      <c r="D46" s="33">
        <f>D41+D44</f>
        <v>11974723</v>
      </c>
    </row>
    <row r="47" spans="1:4" ht="15" customHeight="1" thickTop="1">
      <c r="A47" s="34"/>
      <c r="B47" s="35"/>
      <c r="C47" s="35"/>
      <c r="D47" s="35"/>
    </row>
    <row r="48" ht="15" customHeight="1">
      <c r="D48" s="35"/>
    </row>
    <row r="49" ht="15" customHeight="1">
      <c r="D49" s="35"/>
    </row>
    <row r="50" ht="15" customHeight="1">
      <c r="D50" s="35"/>
    </row>
    <row r="51" ht="15" customHeight="1">
      <c r="D51" s="35"/>
    </row>
    <row r="52" ht="15" customHeight="1">
      <c r="D52" s="35"/>
    </row>
    <row r="56" ht="15" customHeight="1">
      <c r="A56" s="37"/>
    </row>
    <row r="59" spans="2:4" s="37" customFormat="1" ht="15" customHeight="1">
      <c r="B59" s="38"/>
      <c r="C59" s="317"/>
      <c r="D59" s="318"/>
    </row>
    <row r="60" spans="2:4" s="39" customFormat="1" ht="15" customHeight="1">
      <c r="B60" s="40"/>
      <c r="C60" s="40"/>
      <c r="D60" s="40"/>
    </row>
  </sheetData>
  <sheetProtection/>
  <mergeCells count="5">
    <mergeCell ref="A1:D1"/>
    <mergeCell ref="A2:D2"/>
    <mergeCell ref="A3:D3"/>
    <mergeCell ref="A4:D4"/>
    <mergeCell ref="C59:D59"/>
  </mergeCells>
  <printOptions horizontalCentered="1" verticalCentered="1"/>
  <pageMargins left="0.5" right="0.5" top="0.5" bottom="0.5" header="0.25" footer="0.25"/>
  <pageSetup horizontalDpi="600" verticalDpi="6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58" customWidth="1"/>
    <col min="2" max="4" width="16.7109375" style="282" customWidth="1"/>
    <col min="5" max="6" width="16.7109375" style="276" customWidth="1"/>
    <col min="7" max="16384" width="15.7109375" style="179" customWidth="1"/>
  </cols>
  <sheetData>
    <row r="1" spans="1:6" s="251" customFormat="1" ht="24.75" customHeight="1">
      <c r="A1" s="337" t="s">
        <v>0</v>
      </c>
      <c r="B1" s="337"/>
      <c r="C1" s="337"/>
      <c r="D1" s="337"/>
      <c r="E1" s="337"/>
      <c r="F1" s="337"/>
    </row>
    <row r="2" spans="1:6" s="254" customFormat="1" ht="15" customHeight="1">
      <c r="A2" s="252"/>
      <c r="B2" s="253"/>
      <c r="C2" s="253"/>
      <c r="D2" s="253"/>
      <c r="E2" s="253"/>
      <c r="F2" s="253"/>
    </row>
    <row r="3" spans="1:6" s="255" customFormat="1" ht="15" customHeight="1">
      <c r="A3" s="338" t="s">
        <v>185</v>
      </c>
      <c r="B3" s="338"/>
      <c r="C3" s="338"/>
      <c r="D3" s="338"/>
      <c r="E3" s="338"/>
      <c r="F3" s="338"/>
    </row>
    <row r="4" spans="1:6" s="255" customFormat="1" ht="15" customHeight="1">
      <c r="A4" s="338" t="s">
        <v>106</v>
      </c>
      <c r="B4" s="338"/>
      <c r="C4" s="338"/>
      <c r="D4" s="338"/>
      <c r="E4" s="338"/>
      <c r="F4" s="338"/>
    </row>
    <row r="5" spans="1:6" s="257" customFormat="1" ht="15" customHeight="1">
      <c r="A5" s="252"/>
      <c r="B5" s="256"/>
      <c r="C5" s="256"/>
      <c r="D5" s="256"/>
      <c r="E5" s="253"/>
      <c r="F5" s="253"/>
    </row>
    <row r="6" spans="2:6" ht="30" customHeight="1">
      <c r="B6" s="205" t="s">
        <v>70</v>
      </c>
      <c r="C6" s="205" t="s">
        <v>71</v>
      </c>
      <c r="D6" s="205" t="s">
        <v>72</v>
      </c>
      <c r="E6" s="205" t="s">
        <v>73</v>
      </c>
      <c r="F6" s="206" t="s">
        <v>74</v>
      </c>
    </row>
    <row r="7" spans="1:6" ht="15" customHeight="1">
      <c r="A7" s="259" t="s">
        <v>187</v>
      </c>
      <c r="B7" s="260"/>
      <c r="C7" s="260"/>
      <c r="D7" s="260"/>
      <c r="E7" s="260"/>
      <c r="F7" s="260"/>
    </row>
    <row r="8" spans="1:6" ht="15" customHeight="1">
      <c r="A8" s="259" t="s">
        <v>188</v>
      </c>
      <c r="B8" s="261"/>
      <c r="C8" s="261"/>
      <c r="D8" s="261"/>
      <c r="E8" s="261"/>
      <c r="F8" s="261"/>
    </row>
    <row r="9" spans="1:6" ht="15" customHeight="1">
      <c r="A9" s="262" t="s">
        <v>189</v>
      </c>
      <c r="B9" s="212">
        <f>'[1]Loss Expenses Paid YTD-16'!E21</f>
        <v>332059</v>
      </c>
      <c r="C9" s="212">
        <f>'[1]Loss Expenses Paid YTD-16'!E15+'[1]4Q18 Trial Balance'!I274</f>
        <v>2509764</v>
      </c>
      <c r="D9" s="212">
        <f>'[1]Loss Expenses Paid YTD-16'!E9+'[1]4Q18 Trial Balance'!I271</f>
        <v>332473</v>
      </c>
      <c r="E9" s="184">
        <v>0</v>
      </c>
      <c r="F9" s="212">
        <f>SUM(B9:E9)</f>
        <v>3174296</v>
      </c>
    </row>
    <row r="10" spans="1:6" ht="15" customHeight="1">
      <c r="A10" s="262" t="s">
        <v>162</v>
      </c>
      <c r="B10" s="213">
        <f>'[1]Loss Expenses Paid YTD-16'!E22</f>
        <v>228151</v>
      </c>
      <c r="C10" s="213">
        <f>'[1]Loss Expenses Paid YTD-16'!E16+'[1]4Q18 Trial Balance'!I275</f>
        <v>472955</v>
      </c>
      <c r="D10" s="213">
        <f>'[1]Loss Expenses Paid YTD-16'!E10+'[1]4Q18 Trial Balance'!I272</f>
        <v>13055</v>
      </c>
      <c r="E10" s="184">
        <v>0</v>
      </c>
      <c r="F10" s="213">
        <f>SUM(B10:E10)</f>
        <v>714161</v>
      </c>
    </row>
    <row r="11" spans="1:6" ht="15" customHeight="1">
      <c r="A11" s="262" t="s">
        <v>163</v>
      </c>
      <c r="B11" s="184">
        <f>'[1]Loss Expenses Paid YTD-16'!E23</f>
        <v>0</v>
      </c>
      <c r="C11" s="184">
        <f>'[1]Loss Expenses Paid YTD-16'!E17</f>
        <v>0</v>
      </c>
      <c r="D11" s="184">
        <f>'[1]Loss Expenses Paid YTD-16'!E11</f>
        <v>0</v>
      </c>
      <c r="E11" s="184">
        <v>0</v>
      </c>
      <c r="F11" s="184">
        <f>SUM(B11:E11)</f>
        <v>0</v>
      </c>
    </row>
    <row r="12" spans="1:6" ht="15" customHeight="1" thickBot="1">
      <c r="A12" s="264" t="s">
        <v>164</v>
      </c>
      <c r="B12" s="216">
        <f>SUM(B9:B11)</f>
        <v>560210</v>
      </c>
      <c r="C12" s="216">
        <f>SUM(C9:C11)</f>
        <v>2982719</v>
      </c>
      <c r="D12" s="216">
        <f>SUM(D9:D11)</f>
        <v>345528</v>
      </c>
      <c r="E12" s="217">
        <f>SUM(E9:E11)</f>
        <v>0</v>
      </c>
      <c r="F12" s="218">
        <f>SUM(F9:F11)</f>
        <v>3888457</v>
      </c>
    </row>
    <row r="13" spans="1:6" ht="15" customHeight="1" thickTop="1">
      <c r="A13" s="259"/>
      <c r="B13" s="265"/>
      <c r="C13" s="265"/>
      <c r="D13" s="265"/>
      <c r="E13" s="266"/>
      <c r="F13" s="267"/>
    </row>
    <row r="14" spans="1:6" ht="15" customHeight="1">
      <c r="A14" s="259" t="s">
        <v>190</v>
      </c>
      <c r="B14" s="265"/>
      <c r="C14" s="265"/>
      <c r="D14" s="265"/>
      <c r="E14" s="266"/>
      <c r="F14" s="267"/>
    </row>
    <row r="15" spans="1:6" ht="15" customHeight="1">
      <c r="A15" s="262" t="s">
        <v>191</v>
      </c>
      <c r="B15" s="213">
        <f>'[1]Unpaid Loss Reserves-13'!B9</f>
        <v>780000</v>
      </c>
      <c r="C15" s="213">
        <f>'[1]Unpaid Loss Reserves-13'!C9</f>
        <v>355094</v>
      </c>
      <c r="D15" s="213">
        <f>'[1]Unpaid Loss Reserves-13'!D9</f>
        <v>135819</v>
      </c>
      <c r="E15" s="184">
        <v>0</v>
      </c>
      <c r="F15" s="283">
        <f>SUM(B15:E15)</f>
        <v>1270913</v>
      </c>
    </row>
    <row r="16" spans="1:6" ht="15" customHeight="1">
      <c r="A16" s="262" t="s">
        <v>192</v>
      </c>
      <c r="B16" s="213">
        <f>'[1]Unpaid Loss Reserves-13'!B10</f>
        <v>57421</v>
      </c>
      <c r="C16" s="213">
        <f>'[1]Unpaid Loss Reserves-13'!C10</f>
        <v>36000</v>
      </c>
      <c r="D16" s="184">
        <f>'[1]Unpaid Loss Reserves-13'!D10</f>
        <v>0</v>
      </c>
      <c r="E16" s="184">
        <v>0</v>
      </c>
      <c r="F16" s="283">
        <f>SUM(B16:E16)</f>
        <v>93421</v>
      </c>
    </row>
    <row r="17" spans="1:6" ht="15" customHeight="1">
      <c r="A17" s="262" t="s">
        <v>193</v>
      </c>
      <c r="B17" s="184">
        <f>'[1]Unpaid Loss Reserves-13'!B11</f>
        <v>0</v>
      </c>
      <c r="C17" s="184">
        <f>'[1]Unpaid Loss Reserves-13'!C11</f>
        <v>0</v>
      </c>
      <c r="D17" s="184">
        <f>'[1]Unpaid Loss Reserves-13'!D11</f>
        <v>0</v>
      </c>
      <c r="E17" s="184">
        <v>0</v>
      </c>
      <c r="F17" s="184">
        <f>SUM(B17:E17)</f>
        <v>0</v>
      </c>
    </row>
    <row r="18" spans="1:6" ht="15" customHeight="1" thickBot="1">
      <c r="A18" s="264" t="s">
        <v>164</v>
      </c>
      <c r="B18" s="216">
        <f>SUM(B15:B17)</f>
        <v>837421</v>
      </c>
      <c r="C18" s="216">
        <f>SUM(C15:C17)</f>
        <v>391094</v>
      </c>
      <c r="D18" s="216">
        <f>SUM(D15:D17)</f>
        <v>135819</v>
      </c>
      <c r="E18" s="217">
        <f>SUM(E15:E17)</f>
        <v>0</v>
      </c>
      <c r="F18" s="218">
        <f>SUM(F15:F17)</f>
        <v>1364334</v>
      </c>
    </row>
    <row r="19" spans="1:6" ht="15" customHeight="1" thickTop="1">
      <c r="A19" s="259"/>
      <c r="B19" s="99"/>
      <c r="C19" s="99"/>
      <c r="D19" s="99"/>
      <c r="E19" s="268"/>
      <c r="F19" s="269"/>
    </row>
    <row r="20" spans="1:6" ht="15" customHeight="1">
      <c r="A20" s="259" t="s">
        <v>194</v>
      </c>
      <c r="B20" s="266"/>
      <c r="C20" s="266"/>
      <c r="D20" s="266"/>
      <c r="E20" s="266"/>
      <c r="F20" s="270"/>
    </row>
    <row r="21" spans="1:6" ht="15" customHeight="1">
      <c r="A21" s="262" t="s">
        <v>191</v>
      </c>
      <c r="B21" s="213">
        <f>'[1]Unpaid Loss Reserves-13'!B16</f>
        <v>398058</v>
      </c>
      <c r="C21" s="213">
        <f>'[1]Unpaid Loss Reserves-13'!C16</f>
        <v>18638</v>
      </c>
      <c r="D21" s="184">
        <f>'[1]Unpaid Loss Reserves-13'!D16</f>
        <v>0</v>
      </c>
      <c r="E21" s="184">
        <v>0</v>
      </c>
      <c r="F21" s="283">
        <f>SUM(B21:E21)</f>
        <v>416696</v>
      </c>
    </row>
    <row r="22" spans="1:6" ht="15" customHeight="1">
      <c r="A22" s="262" t="s">
        <v>192</v>
      </c>
      <c r="B22" s="213">
        <f>'[1]Unpaid Loss Reserves-13'!B17</f>
        <v>29304</v>
      </c>
      <c r="C22" s="213">
        <f>'[1]Unpaid Loss Reserves-13'!C17</f>
        <v>1890</v>
      </c>
      <c r="D22" s="184">
        <f>'[1]Unpaid Loss Reserves-13'!D17</f>
        <v>0</v>
      </c>
      <c r="E22" s="184">
        <v>0</v>
      </c>
      <c r="F22" s="283">
        <f>SUM(B22:E22)</f>
        <v>31194</v>
      </c>
    </row>
    <row r="23" spans="1:6" ht="15" customHeight="1">
      <c r="A23" s="262" t="s">
        <v>193</v>
      </c>
      <c r="B23" s="184">
        <f>'[1]Unpaid Loss Reserves-13'!B18</f>
        <v>0</v>
      </c>
      <c r="C23" s="184">
        <f>'[1]Unpaid Loss Reserves-13'!C18</f>
        <v>0</v>
      </c>
      <c r="D23" s="184">
        <f>'[1]Unpaid Loss Reserves-13'!D18</f>
        <v>0</v>
      </c>
      <c r="E23" s="184">
        <v>0</v>
      </c>
      <c r="F23" s="184">
        <f>SUM(B23:E23)</f>
        <v>0</v>
      </c>
    </row>
    <row r="24" spans="1:6" ht="15" customHeight="1" thickBot="1">
      <c r="A24" s="264" t="s">
        <v>164</v>
      </c>
      <c r="B24" s="216">
        <f>SUM(B21:B23)</f>
        <v>427362</v>
      </c>
      <c r="C24" s="216">
        <f>SUM(C21:C23)</f>
        <v>20528</v>
      </c>
      <c r="D24" s="217">
        <f>SUM(D21:D23)</f>
        <v>0</v>
      </c>
      <c r="E24" s="217">
        <f>SUM(E21:E23)</f>
        <v>0</v>
      </c>
      <c r="F24" s="218">
        <f>SUM(F21:F23)</f>
        <v>447890</v>
      </c>
    </row>
    <row r="25" spans="1:6" ht="15" customHeight="1" thickTop="1">
      <c r="A25" s="259"/>
      <c r="B25" s="265"/>
      <c r="C25" s="265"/>
      <c r="D25" s="265"/>
      <c r="E25" s="266"/>
      <c r="F25" s="267"/>
    </row>
    <row r="26" spans="1:6" ht="15" customHeight="1">
      <c r="A26" s="259" t="s">
        <v>198</v>
      </c>
      <c r="B26" s="271"/>
      <c r="C26" s="271"/>
      <c r="D26" s="271"/>
      <c r="E26" s="266"/>
      <c r="F26" s="267"/>
    </row>
    <row r="27" spans="1:6" ht="15" customHeight="1">
      <c r="A27" s="259" t="s">
        <v>196</v>
      </c>
      <c r="B27" s="271"/>
      <c r="C27" s="271"/>
      <c r="D27" s="271"/>
      <c r="E27" s="266"/>
      <c r="F27" s="267"/>
    </row>
    <row r="28" spans="1:6" ht="15" customHeight="1">
      <c r="A28" s="262" t="s">
        <v>191</v>
      </c>
      <c r="B28" s="184">
        <v>0</v>
      </c>
      <c r="C28" s="213">
        <v>789139</v>
      </c>
      <c r="D28" s="213">
        <v>462250</v>
      </c>
      <c r="E28" s="213">
        <v>38627</v>
      </c>
      <c r="F28" s="213">
        <f>SUM(B28:E28)</f>
        <v>1290016</v>
      </c>
    </row>
    <row r="29" spans="1:6" ht="15" customHeight="1">
      <c r="A29" s="262" t="s">
        <v>192</v>
      </c>
      <c r="B29" s="184">
        <v>0</v>
      </c>
      <c r="C29" s="213">
        <v>172196</v>
      </c>
      <c r="D29" s="213">
        <v>34105</v>
      </c>
      <c r="E29" s="184">
        <v>0</v>
      </c>
      <c r="F29" s="213">
        <f>SUM(B29:E29)</f>
        <v>206301</v>
      </c>
    </row>
    <row r="30" spans="1:6" ht="15" customHeight="1">
      <c r="A30" s="262" t="s">
        <v>193</v>
      </c>
      <c r="B30" s="184">
        <v>0</v>
      </c>
      <c r="C30" s="184">
        <v>0</v>
      </c>
      <c r="D30" s="184">
        <v>0</v>
      </c>
      <c r="E30" s="184">
        <v>0</v>
      </c>
      <c r="F30" s="184">
        <f>SUM(B30:E30)</f>
        <v>0</v>
      </c>
    </row>
    <row r="31" spans="1:6" ht="15" customHeight="1" thickBot="1">
      <c r="A31" s="264" t="s">
        <v>164</v>
      </c>
      <c r="B31" s="217">
        <f>SUM(B28:B30)</f>
        <v>0</v>
      </c>
      <c r="C31" s="216">
        <f>SUM(C28:C30)</f>
        <v>961335</v>
      </c>
      <c r="D31" s="216">
        <f>SUM(D28:D30)</f>
        <v>496355</v>
      </c>
      <c r="E31" s="216">
        <f>SUM(E28:E30)</f>
        <v>38627</v>
      </c>
      <c r="F31" s="218">
        <f>SUM(F28:F30)</f>
        <v>1496317</v>
      </c>
    </row>
    <row r="32" spans="1:6" s="273" customFormat="1" ht="15" customHeight="1" thickTop="1">
      <c r="A32" s="259"/>
      <c r="B32" s="271"/>
      <c r="C32" s="271"/>
      <c r="D32" s="271"/>
      <c r="E32" s="271"/>
      <c r="F32" s="272"/>
    </row>
    <row r="33" spans="1:6" ht="15" customHeight="1">
      <c r="A33" s="259" t="s">
        <v>197</v>
      </c>
      <c r="B33" s="265"/>
      <c r="C33" s="265"/>
      <c r="D33" s="265"/>
      <c r="E33" s="266"/>
      <c r="F33" s="267"/>
    </row>
    <row r="34" spans="1:6" ht="15" customHeight="1">
      <c r="A34" s="262" t="s">
        <v>191</v>
      </c>
      <c r="B34" s="213">
        <f aca="true" t="shared" si="0" ref="B34:E36">B9+B15+B21-B28</f>
        <v>1510117</v>
      </c>
      <c r="C34" s="213">
        <f t="shared" si="0"/>
        <v>2094357</v>
      </c>
      <c r="D34" s="263">
        <f t="shared" si="0"/>
        <v>6042</v>
      </c>
      <c r="E34" s="263">
        <f t="shared" si="0"/>
        <v>-38627</v>
      </c>
      <c r="F34" s="213">
        <f>SUM(B34:E34)</f>
        <v>3571889</v>
      </c>
    </row>
    <row r="35" spans="1:6" ht="15" customHeight="1">
      <c r="A35" s="262" t="s">
        <v>192</v>
      </c>
      <c r="B35" s="213">
        <f t="shared" si="0"/>
        <v>314876</v>
      </c>
      <c r="C35" s="213">
        <f t="shared" si="0"/>
        <v>338649</v>
      </c>
      <c r="D35" s="263">
        <f t="shared" si="0"/>
        <v>-21050</v>
      </c>
      <c r="E35" s="184">
        <f t="shared" si="0"/>
        <v>0</v>
      </c>
      <c r="F35" s="213">
        <f>SUM(B35:E35)</f>
        <v>632475</v>
      </c>
    </row>
    <row r="36" spans="1:6" ht="15" customHeight="1">
      <c r="A36" s="262" t="s">
        <v>193</v>
      </c>
      <c r="B36" s="184">
        <f t="shared" si="0"/>
        <v>0</v>
      </c>
      <c r="C36" s="184">
        <f t="shared" si="0"/>
        <v>0</v>
      </c>
      <c r="D36" s="184">
        <f t="shared" si="0"/>
        <v>0</v>
      </c>
      <c r="E36" s="184">
        <f t="shared" si="0"/>
        <v>0</v>
      </c>
      <c r="F36" s="184">
        <f>SUM(B36:E36)</f>
        <v>0</v>
      </c>
    </row>
    <row r="37" spans="1:6" ht="15" customHeight="1" thickBot="1">
      <c r="A37" s="264" t="s">
        <v>164</v>
      </c>
      <c r="B37" s="274">
        <f>SUM(B34:B36)</f>
        <v>1824993</v>
      </c>
      <c r="C37" s="274">
        <f>SUM(C34:C36)</f>
        <v>2433006</v>
      </c>
      <c r="D37" s="274">
        <f>SUM(D34:D36)</f>
        <v>-15008</v>
      </c>
      <c r="E37" s="274">
        <f>SUM(E34:E36)</f>
        <v>-38627</v>
      </c>
      <c r="F37" s="274">
        <f>SUM(F34:F36)</f>
        <v>4204364</v>
      </c>
    </row>
    <row r="38" spans="2:4" ht="15" customHeight="1" thickTop="1">
      <c r="B38" s="270"/>
      <c r="C38" s="270"/>
      <c r="D38" s="270"/>
    </row>
    <row r="39" spans="1:6" s="281" customFormat="1" ht="15" customHeight="1">
      <c r="A39" s="278"/>
      <c r="B39" s="279"/>
      <c r="C39" s="279"/>
      <c r="D39" s="279"/>
      <c r="E39" s="280"/>
      <c r="F39" s="280"/>
    </row>
    <row r="40" spans="2:4" ht="15" customHeight="1">
      <c r="B40" s="260"/>
      <c r="C40" s="260"/>
      <c r="D40" s="260"/>
    </row>
    <row r="41" spans="2:4" ht="15" customHeight="1">
      <c r="B41" s="260"/>
      <c r="C41" s="260"/>
      <c r="D41" s="260"/>
    </row>
    <row r="42" spans="2:4" ht="15" customHeight="1">
      <c r="B42" s="260"/>
      <c r="C42" s="260"/>
      <c r="D42" s="260"/>
    </row>
    <row r="43" spans="1:4" ht="15" customHeight="1">
      <c r="A43" s="252"/>
      <c r="B43" s="260"/>
      <c r="C43" s="260"/>
      <c r="D43" s="260"/>
    </row>
    <row r="44" spans="1:4" ht="15" customHeight="1">
      <c r="A44" s="252"/>
      <c r="B44" s="260"/>
      <c r="C44" s="260"/>
      <c r="D44" s="260"/>
    </row>
    <row r="45" spans="1:4" ht="15" customHeight="1">
      <c r="A45" s="252"/>
      <c r="B45" s="260"/>
      <c r="C45" s="260"/>
      <c r="D45" s="260"/>
    </row>
    <row r="46" spans="1:4" ht="15" customHeight="1">
      <c r="A46" s="252"/>
      <c r="B46" s="260"/>
      <c r="C46" s="260"/>
      <c r="D46" s="260"/>
    </row>
    <row r="47" spans="1:4" ht="15" customHeight="1">
      <c r="A47" s="252"/>
      <c r="B47" s="260"/>
      <c r="C47" s="260"/>
      <c r="D47" s="260"/>
    </row>
    <row r="48" spans="1:4" ht="15" customHeight="1">
      <c r="A48" s="252"/>
      <c r="B48" s="260"/>
      <c r="C48" s="260"/>
      <c r="D48" s="260"/>
    </row>
    <row r="49" spans="1:4" s="179" customFormat="1" ht="15" customHeight="1">
      <c r="A49" s="252"/>
      <c r="B49" s="260"/>
      <c r="C49" s="260"/>
      <c r="D49" s="260"/>
    </row>
    <row r="50" spans="1:4" s="179" customFormat="1" ht="15" customHeight="1">
      <c r="A50" s="252"/>
      <c r="B50" s="260"/>
      <c r="C50" s="260"/>
      <c r="D50" s="260"/>
    </row>
    <row r="51" spans="1:4" s="179" customFormat="1" ht="15" customHeight="1">
      <c r="A51" s="252"/>
      <c r="B51" s="260"/>
      <c r="C51" s="260"/>
      <c r="D51" s="260"/>
    </row>
    <row r="52" spans="1:4" s="179" customFormat="1" ht="15" customHeight="1">
      <c r="A52" s="252"/>
      <c r="B52" s="260"/>
      <c r="C52" s="260"/>
      <c r="D52" s="260"/>
    </row>
    <row r="53" spans="1:4" s="179" customFormat="1" ht="15" customHeight="1">
      <c r="A53" s="252"/>
      <c r="B53" s="260"/>
      <c r="C53" s="260"/>
      <c r="D53" s="260"/>
    </row>
    <row r="54" spans="1:4" s="179" customFormat="1" ht="15" customHeight="1">
      <c r="A54" s="252"/>
      <c r="B54" s="260"/>
      <c r="C54" s="260"/>
      <c r="D54" s="260"/>
    </row>
    <row r="55" spans="1:4" s="179" customFormat="1" ht="15" customHeight="1">
      <c r="A55" s="252"/>
      <c r="B55" s="282"/>
      <c r="C55" s="282"/>
      <c r="D55" s="282"/>
    </row>
    <row r="56" spans="1:4" s="179" customFormat="1" ht="15" customHeight="1">
      <c r="A56" s="252"/>
      <c r="B56" s="282"/>
      <c r="C56" s="282"/>
      <c r="D56" s="282"/>
    </row>
    <row r="57" spans="1:4" s="179" customFormat="1" ht="15" customHeight="1">
      <c r="A57" s="252"/>
      <c r="B57" s="282"/>
      <c r="C57" s="282"/>
      <c r="D57" s="282"/>
    </row>
    <row r="58" spans="1:4" s="179" customFormat="1" ht="15" customHeight="1">
      <c r="A58" s="252"/>
      <c r="B58" s="282"/>
      <c r="C58" s="282"/>
      <c r="D58" s="282"/>
    </row>
    <row r="59" spans="1:4" s="179" customFormat="1" ht="15" customHeight="1">
      <c r="A59" s="252"/>
      <c r="B59" s="282"/>
      <c r="C59" s="282"/>
      <c r="D59" s="282"/>
    </row>
    <row r="60" spans="1:4" s="179" customFormat="1" ht="15" customHeight="1">
      <c r="A60" s="252"/>
      <c r="B60" s="282"/>
      <c r="C60" s="282"/>
      <c r="D60" s="282"/>
    </row>
    <row r="61" spans="1:4" s="179" customFormat="1" ht="15" customHeight="1">
      <c r="A61" s="252"/>
      <c r="B61" s="282"/>
      <c r="C61" s="282"/>
      <c r="D61" s="282"/>
    </row>
    <row r="62" spans="1:4" s="179" customFormat="1" ht="15" customHeight="1">
      <c r="A62" s="252"/>
      <c r="B62" s="282"/>
      <c r="C62" s="282"/>
      <c r="D62" s="282"/>
    </row>
    <row r="63" spans="1:4" s="179" customFormat="1" ht="15" customHeight="1">
      <c r="A63" s="252"/>
      <c r="B63" s="282"/>
      <c r="C63" s="282"/>
      <c r="D63" s="282"/>
    </row>
    <row r="64" spans="1:4" s="179" customFormat="1" ht="15" customHeight="1">
      <c r="A64" s="252"/>
      <c r="B64" s="282"/>
      <c r="C64" s="282"/>
      <c r="D64" s="282"/>
    </row>
    <row r="65" s="179" customFormat="1" ht="15" customHeight="1">
      <c r="A65" s="252"/>
    </row>
    <row r="66" s="179" customFormat="1" ht="15" customHeight="1">
      <c r="A66" s="252"/>
    </row>
    <row r="67" s="179" customFormat="1" ht="15" customHeight="1">
      <c r="A67" s="252"/>
    </row>
    <row r="68" s="179" customFormat="1" ht="15" customHeight="1">
      <c r="A68" s="252"/>
    </row>
    <row r="69" s="179" customFormat="1" ht="15" customHeight="1">
      <c r="A69" s="252"/>
    </row>
    <row r="70" s="179" customFormat="1" ht="15" customHeight="1">
      <c r="A70" s="252"/>
    </row>
    <row r="71" s="179" customFormat="1" ht="15" customHeight="1">
      <c r="A71" s="252"/>
    </row>
    <row r="72" s="179" customFormat="1" ht="15" customHeight="1">
      <c r="A72" s="252"/>
    </row>
    <row r="73" s="179" customFormat="1" ht="15" customHeight="1">
      <c r="A73" s="252"/>
    </row>
    <row r="74" s="179" customFormat="1" ht="15" customHeight="1">
      <c r="A74" s="252"/>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49" customWidth="1"/>
    <col min="2" max="2" width="19.00390625" style="233" customWidth="1"/>
    <col min="3" max="3" width="18.421875" style="233" customWidth="1"/>
    <col min="4" max="4" width="18.140625" style="233" customWidth="1"/>
    <col min="5" max="5" width="19.28125" style="71" customWidth="1"/>
    <col min="6" max="6" width="20.7109375" style="71" customWidth="1"/>
    <col min="7" max="7" width="15.7109375" style="71" customWidth="1"/>
    <col min="8" max="16384" width="15.7109375" style="49" customWidth="1"/>
  </cols>
  <sheetData>
    <row r="1" spans="1:7" s="289" customFormat="1" ht="30" customHeight="1">
      <c r="A1" s="284" t="s">
        <v>0</v>
      </c>
      <c r="B1" s="285"/>
      <c r="C1" s="285"/>
      <c r="D1" s="285"/>
      <c r="E1" s="286"/>
      <c r="F1" s="287"/>
      <c r="G1" s="288"/>
    </row>
    <row r="2" spans="1:6" ht="15" customHeight="1">
      <c r="A2" s="85"/>
      <c r="B2" s="290"/>
      <c r="C2" s="290"/>
      <c r="D2" s="290"/>
      <c r="E2" s="290"/>
      <c r="F2" s="291"/>
    </row>
    <row r="3" spans="1:7" s="138" customFormat="1" ht="15" customHeight="1">
      <c r="A3" s="292" t="s">
        <v>199</v>
      </c>
      <c r="B3" s="293"/>
      <c r="C3" s="293"/>
      <c r="D3" s="293"/>
      <c r="E3" s="294"/>
      <c r="F3" s="295"/>
      <c r="G3" s="137"/>
    </row>
    <row r="4" spans="1:7" s="138" customFormat="1" ht="15" customHeight="1">
      <c r="A4" s="292" t="s">
        <v>200</v>
      </c>
      <c r="B4" s="293"/>
      <c r="C4" s="293"/>
      <c r="D4" s="293"/>
      <c r="E4" s="294"/>
      <c r="F4" s="295"/>
      <c r="G4" s="137"/>
    </row>
    <row r="5" spans="1:7" s="138" customFormat="1" ht="15" customHeight="1">
      <c r="A5" s="44" t="s">
        <v>110</v>
      </c>
      <c r="B5" s="293"/>
      <c r="C5" s="293"/>
      <c r="D5" s="293"/>
      <c r="E5" s="294"/>
      <c r="F5" s="295"/>
      <c r="G5" s="137"/>
    </row>
    <row r="6" spans="1:6" ht="15" customHeight="1">
      <c r="A6" s="296"/>
      <c r="E6" s="291"/>
      <c r="F6" s="291"/>
    </row>
    <row r="7" spans="1:6" ht="30" customHeight="1">
      <c r="A7" s="180"/>
      <c r="B7" s="205" t="s">
        <v>70</v>
      </c>
      <c r="C7" s="205" t="s">
        <v>71</v>
      </c>
      <c r="D7" s="205" t="s">
        <v>72</v>
      </c>
      <c r="E7" s="205" t="s">
        <v>73</v>
      </c>
      <c r="F7" s="206" t="s">
        <v>74</v>
      </c>
    </row>
    <row r="8" spans="1:6" ht="30" customHeight="1">
      <c r="A8" s="297" t="s">
        <v>201</v>
      </c>
      <c r="B8" s="298"/>
      <c r="C8" s="298"/>
      <c r="D8" s="298"/>
      <c r="F8" s="299"/>
    </row>
    <row r="9" spans="1:37" ht="15" customHeight="1">
      <c r="A9" s="49" t="s">
        <v>202</v>
      </c>
      <c r="B9" s="212">
        <f>'[1]Loss Expenses Paid QTD-15'!K21</f>
        <v>106175</v>
      </c>
      <c r="C9" s="212">
        <f>'[1]Loss Expenses Paid QTD-15'!K15</f>
        <v>110011</v>
      </c>
      <c r="D9" s="212">
        <f>'[1]Loss Expenses Paid QTD-15'!K9</f>
        <v>7860</v>
      </c>
      <c r="E9" s="219">
        <v>0</v>
      </c>
      <c r="F9" s="212">
        <f>SUM(B9:E9)</f>
        <v>224046</v>
      </c>
      <c r="G9" s="158"/>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row>
    <row r="10" spans="1:37" s="66" customFormat="1" ht="15" customHeight="1">
      <c r="A10" s="66" t="s">
        <v>203</v>
      </c>
      <c r="B10" s="301">
        <f>'[1]Loss Expenses Paid QTD-15'!K22</f>
        <v>84323</v>
      </c>
      <c r="C10" s="301">
        <f>'[1]Loss Expenses Paid QTD-15'!K16</f>
        <v>23275</v>
      </c>
      <c r="D10" s="301">
        <f>'[1]Loss Expenses Paid QTD-15'!K10</f>
        <v>3100</v>
      </c>
      <c r="E10" s="219">
        <v>0</v>
      </c>
      <c r="F10" s="228">
        <f>SUM(B10:E10)</f>
        <v>110698</v>
      </c>
      <c r="G10" s="158"/>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row>
    <row r="11" spans="1:37" s="66" customFormat="1" ht="15" customHeight="1">
      <c r="A11" s="66" t="s">
        <v>204</v>
      </c>
      <c r="B11" s="219">
        <f>'[1]Loss Expenses Paid QTD-15'!K23</f>
        <v>0</v>
      </c>
      <c r="C11" s="219">
        <f>'[1]Loss Expenses Paid QTD-15'!K17</f>
        <v>0</v>
      </c>
      <c r="D11" s="219">
        <f>'[1]Loss Expenses Paid QTD-15'!K11</f>
        <v>0</v>
      </c>
      <c r="E11" s="219">
        <v>0</v>
      </c>
      <c r="F11" s="219">
        <f>SUM(B11:E11)</f>
        <v>0</v>
      </c>
      <c r="G11" s="158"/>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row>
    <row r="12" spans="1:37" s="66" customFormat="1" ht="15" customHeight="1" thickBot="1">
      <c r="A12" s="303" t="s">
        <v>164</v>
      </c>
      <c r="B12" s="223">
        <f>SUM(B9:B11)</f>
        <v>190498</v>
      </c>
      <c r="C12" s="223">
        <f>SUM(C9:C11)</f>
        <v>133286</v>
      </c>
      <c r="D12" s="223">
        <f>SUM(D9:D11)</f>
        <v>10960</v>
      </c>
      <c r="E12" s="304">
        <f>SUM(E9:E11)</f>
        <v>0</v>
      </c>
      <c r="F12" s="224">
        <f>SUM(F9:F11)</f>
        <v>334744</v>
      </c>
      <c r="G12" s="166"/>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row>
    <row r="13" spans="2:37" s="66" customFormat="1" ht="15" customHeight="1" thickTop="1">
      <c r="B13" s="221"/>
      <c r="C13" s="221"/>
      <c r="D13" s="221"/>
      <c r="E13" s="158"/>
      <c r="F13" s="71"/>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row>
    <row r="14" spans="1:37" s="66" customFormat="1" ht="30" customHeight="1">
      <c r="A14" s="305" t="s">
        <v>205</v>
      </c>
      <c r="B14" s="221"/>
      <c r="C14" s="221"/>
      <c r="D14" s="221"/>
      <c r="E14" s="158"/>
      <c r="F14" s="166"/>
      <c r="G14" s="158"/>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row>
    <row r="15" spans="1:37" s="66" customFormat="1" ht="15" customHeight="1">
      <c r="A15" s="49" t="s">
        <v>202</v>
      </c>
      <c r="B15" s="228">
        <f>'[1]Unpaid Loss Expense Reserves-14'!B22</f>
        <v>216356</v>
      </c>
      <c r="C15" s="228">
        <f>'[1]Unpaid Loss Expense Reserves-14'!C22</f>
        <v>72090</v>
      </c>
      <c r="D15" s="228">
        <f>'[1]Unpaid Loss Expense Reserves-14'!D22</f>
        <v>32241</v>
      </c>
      <c r="E15" s="219">
        <v>0</v>
      </c>
      <c r="F15" s="228">
        <f>SUM(B15:E15)</f>
        <v>320687</v>
      </c>
      <c r="G15" s="158"/>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row>
    <row r="16" spans="1:37" s="66" customFormat="1" ht="15" customHeight="1">
      <c r="A16" s="66" t="s">
        <v>203</v>
      </c>
      <c r="B16" s="228">
        <f>'[1]Unpaid Loss Expense Reserves-14'!B23</f>
        <v>15927</v>
      </c>
      <c r="C16" s="228">
        <f>'[1]Unpaid Loss Expense Reserves-14'!C23</f>
        <v>7308</v>
      </c>
      <c r="D16" s="219">
        <f>'[1]Unpaid Loss Expense Reserves-14'!D23</f>
        <v>0</v>
      </c>
      <c r="E16" s="219">
        <v>0</v>
      </c>
      <c r="F16" s="228">
        <f>SUM(B16:E16)</f>
        <v>23235</v>
      </c>
      <c r="G16" s="158"/>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row>
    <row r="17" spans="1:37" s="66" customFormat="1" ht="15" customHeight="1">
      <c r="A17" s="66" t="s">
        <v>204</v>
      </c>
      <c r="B17" s="219">
        <f>'[1]Unpaid Loss Expense Reserves-14'!B24</f>
        <v>0</v>
      </c>
      <c r="C17" s="219">
        <f>'[1]Unpaid Loss Expense Reserves-14'!C24</f>
        <v>0</v>
      </c>
      <c r="D17" s="219">
        <f>'[1]Unpaid Loss Expense Reserves-14'!D24</f>
        <v>0</v>
      </c>
      <c r="E17" s="219">
        <v>0</v>
      </c>
      <c r="F17" s="219">
        <f>SUM(B17:E17)</f>
        <v>0</v>
      </c>
      <c r="G17" s="158"/>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row>
    <row r="18" spans="1:37" s="66" customFormat="1" ht="15" customHeight="1" thickBot="1">
      <c r="A18" s="303" t="s">
        <v>164</v>
      </c>
      <c r="B18" s="223">
        <f>SUM(B15:B17)</f>
        <v>232283</v>
      </c>
      <c r="C18" s="223">
        <f>SUM(C15:C17)</f>
        <v>79398</v>
      </c>
      <c r="D18" s="223">
        <f>SUM(D15:D17)</f>
        <v>32241</v>
      </c>
      <c r="E18" s="304">
        <f>SUM(E15:E17)</f>
        <v>0</v>
      </c>
      <c r="F18" s="224">
        <f>SUM(F15:F17)</f>
        <v>343922</v>
      </c>
      <c r="G18" s="166"/>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row>
    <row r="19" spans="2:37" s="66" customFormat="1" ht="15" customHeight="1" thickTop="1">
      <c r="B19" s="221"/>
      <c r="C19" s="221"/>
      <c r="D19" s="221"/>
      <c r="E19" s="158"/>
      <c r="F19" s="71"/>
      <c r="G19" s="306"/>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row>
    <row r="20" spans="1:37" s="66" customFormat="1" ht="30" customHeight="1">
      <c r="A20" s="305" t="s">
        <v>206</v>
      </c>
      <c r="B20" s="307"/>
      <c r="C20" s="307"/>
      <c r="D20" s="307"/>
      <c r="E20" s="308"/>
      <c r="F20" s="166"/>
      <c r="G20" s="158"/>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row>
    <row r="21" spans="1:37" s="66" customFormat="1" ht="15" customHeight="1">
      <c r="A21" s="49" t="s">
        <v>202</v>
      </c>
      <c r="B21" s="228">
        <v>32715</v>
      </c>
      <c r="C21" s="228">
        <v>97278</v>
      </c>
      <c r="D21" s="228">
        <v>39068</v>
      </c>
      <c r="E21" s="219">
        <v>0</v>
      </c>
      <c r="F21" s="228">
        <f>SUM(B21:E21)</f>
        <v>169061</v>
      </c>
      <c r="G21" s="158"/>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row>
    <row r="22" spans="1:37" s="66" customFormat="1" ht="15" customHeight="1">
      <c r="A22" s="66" t="s">
        <v>207</v>
      </c>
      <c r="B22" s="228">
        <v>105494</v>
      </c>
      <c r="C22" s="228">
        <v>16023</v>
      </c>
      <c r="D22" s="219">
        <v>0</v>
      </c>
      <c r="E22" s="219">
        <v>0</v>
      </c>
      <c r="F22" s="228">
        <f>SUM(B22:E22)</f>
        <v>121517</v>
      </c>
      <c r="G22" s="158"/>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row>
    <row r="23" spans="1:37" s="66" customFormat="1" ht="15" customHeight="1">
      <c r="A23" s="66" t="s">
        <v>204</v>
      </c>
      <c r="B23" s="219">
        <v>0</v>
      </c>
      <c r="C23" s="219">
        <v>0</v>
      </c>
      <c r="D23" s="219">
        <v>0</v>
      </c>
      <c r="E23" s="219">
        <v>0</v>
      </c>
      <c r="F23" s="219">
        <f>SUM(B23:E23)</f>
        <v>0</v>
      </c>
      <c r="G23" s="158"/>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row>
    <row r="24" spans="1:37" s="66" customFormat="1" ht="15" customHeight="1" thickBot="1">
      <c r="A24" s="303" t="s">
        <v>164</v>
      </c>
      <c r="B24" s="223">
        <f>SUM(B21:B23)</f>
        <v>138209</v>
      </c>
      <c r="C24" s="223">
        <f>SUM(C21:C23)</f>
        <v>113301</v>
      </c>
      <c r="D24" s="223">
        <f>SUM(D21:D23)</f>
        <v>39068</v>
      </c>
      <c r="E24" s="304">
        <f>SUM(E21:E23)</f>
        <v>0</v>
      </c>
      <c r="F24" s="224">
        <f>SUM(F21:F23)</f>
        <v>290578</v>
      </c>
      <c r="G24" s="166"/>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row>
    <row r="25" spans="2:37" s="309" customFormat="1" ht="15" customHeight="1" thickTop="1">
      <c r="B25" s="307"/>
      <c r="C25" s="307"/>
      <c r="D25" s="307"/>
      <c r="E25" s="307"/>
      <c r="F25" s="307"/>
      <c r="G25" s="310"/>
      <c r="H25" s="302"/>
      <c r="I25" s="302"/>
      <c r="J25" s="302"/>
      <c r="K25" s="302"/>
      <c r="L25" s="302"/>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row>
    <row r="26" spans="1:37" s="66" customFormat="1" ht="30" customHeight="1">
      <c r="A26" s="305" t="s">
        <v>208</v>
      </c>
      <c r="B26" s="221"/>
      <c r="C26" s="221"/>
      <c r="D26" s="221"/>
      <c r="E26" s="221"/>
      <c r="F26" s="221"/>
      <c r="G26" s="158"/>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row>
    <row r="27" spans="1:37" s="66" customFormat="1" ht="15" customHeight="1">
      <c r="A27" s="66" t="s">
        <v>202</v>
      </c>
      <c r="B27" s="228">
        <f aca="true" t="shared" si="0" ref="B27:E29">B9+B15-B21</f>
        <v>289816</v>
      </c>
      <c r="C27" s="214">
        <f t="shared" si="0"/>
        <v>84823</v>
      </c>
      <c r="D27" s="214">
        <f t="shared" si="0"/>
        <v>1033</v>
      </c>
      <c r="E27" s="219">
        <f t="shared" si="0"/>
        <v>0</v>
      </c>
      <c r="F27" s="228">
        <f>SUM(B27:E27)</f>
        <v>375672</v>
      </c>
      <c r="G27" s="158"/>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row>
    <row r="28" spans="1:37" s="66" customFormat="1" ht="15" customHeight="1">
      <c r="A28" s="66" t="s">
        <v>203</v>
      </c>
      <c r="B28" s="214">
        <f t="shared" si="0"/>
        <v>-5244</v>
      </c>
      <c r="C28" s="214">
        <f t="shared" si="0"/>
        <v>14560</v>
      </c>
      <c r="D28" s="214">
        <f t="shared" si="0"/>
        <v>3100</v>
      </c>
      <c r="E28" s="219">
        <f t="shared" si="0"/>
        <v>0</v>
      </c>
      <c r="F28" s="214">
        <f>SUM(B28:E28)</f>
        <v>12416</v>
      </c>
      <c r="G28" s="158"/>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row>
    <row r="29" spans="1:37" s="66" customFormat="1" ht="15" customHeight="1">
      <c r="A29" s="66" t="s">
        <v>204</v>
      </c>
      <c r="B29" s="219">
        <f t="shared" si="0"/>
        <v>0</v>
      </c>
      <c r="C29" s="219">
        <f t="shared" si="0"/>
        <v>0</v>
      </c>
      <c r="D29" s="219">
        <f t="shared" si="0"/>
        <v>0</v>
      </c>
      <c r="E29" s="219">
        <f t="shared" si="0"/>
        <v>0</v>
      </c>
      <c r="F29" s="219">
        <f>SUM(B29:E29)</f>
        <v>0</v>
      </c>
      <c r="G29" s="158"/>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row>
    <row r="30" spans="1:37" ht="15" customHeight="1" thickBot="1">
      <c r="A30" s="41" t="s">
        <v>164</v>
      </c>
      <c r="B30" s="274">
        <f>SUM(B27:B29)</f>
        <v>284572</v>
      </c>
      <c r="C30" s="274">
        <f>SUM(C27:C29)</f>
        <v>99383</v>
      </c>
      <c r="D30" s="274">
        <f>SUM(D27:D29)</f>
        <v>4133</v>
      </c>
      <c r="E30" s="275">
        <f>SUM(E27:E29)</f>
        <v>0</v>
      </c>
      <c r="F30" s="274">
        <f>SUM(F27:F29)</f>
        <v>388088</v>
      </c>
      <c r="G30" s="158"/>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row>
    <row r="31" spans="2:38" ht="15" customHeight="1" thickTop="1">
      <c r="B31" s="220"/>
      <c r="C31" s="220"/>
      <c r="D31" s="220"/>
      <c r="F31" s="158"/>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row>
    <row r="32" spans="2:38" s="71" customFormat="1" ht="15" customHeight="1">
      <c r="B32" s="220"/>
      <c r="C32" s="220"/>
      <c r="D32" s="220"/>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row>
    <row r="33" spans="2:38" ht="15" customHeight="1">
      <c r="B33" s="220"/>
      <c r="C33" s="220"/>
      <c r="D33" s="220"/>
      <c r="F33" s="158"/>
      <c r="G33" s="158"/>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row>
    <row r="34" spans="2:38" ht="15" customHeight="1">
      <c r="B34" s="220"/>
      <c r="C34" s="220"/>
      <c r="D34" s="220"/>
      <c r="F34" s="158"/>
      <c r="G34" s="158"/>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row>
    <row r="35" spans="2:38" ht="15" customHeight="1">
      <c r="B35" s="220"/>
      <c r="C35" s="220"/>
      <c r="D35" s="220"/>
      <c r="F35" s="158"/>
      <c r="G35" s="158"/>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row>
    <row r="36" spans="2:38" ht="15" customHeight="1">
      <c r="B36" s="220"/>
      <c r="C36" s="220"/>
      <c r="D36" s="220"/>
      <c r="F36" s="158"/>
      <c r="G36" s="158"/>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row>
    <row r="37" spans="2:38" ht="15" customHeight="1">
      <c r="B37" s="220"/>
      <c r="C37" s="220"/>
      <c r="D37" s="220"/>
      <c r="F37" s="158"/>
      <c r="G37" s="158"/>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row>
    <row r="38" spans="6:38" ht="15" customHeight="1">
      <c r="F38" s="158"/>
      <c r="G38" s="158"/>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row>
    <row r="39" spans="6:38" ht="15" customHeight="1">
      <c r="F39" s="158"/>
      <c r="G39" s="158"/>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row>
    <row r="40" spans="6:38" ht="15" customHeight="1">
      <c r="F40" s="158"/>
      <c r="G40" s="158"/>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row>
    <row r="41" spans="6:38" ht="15" customHeight="1">
      <c r="F41" s="158"/>
      <c r="G41" s="158"/>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row>
    <row r="42" spans="6:38" ht="15" customHeight="1">
      <c r="F42" s="158"/>
      <c r="G42" s="158"/>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row>
    <row r="43" spans="6:38" ht="15" customHeight="1">
      <c r="F43" s="158"/>
      <c r="G43" s="158"/>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row>
    <row r="44" spans="6:38" ht="15" customHeight="1">
      <c r="F44" s="158"/>
      <c r="G44" s="158"/>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row>
    <row r="45" spans="6:38" ht="15" customHeight="1">
      <c r="F45" s="158"/>
      <c r="G45" s="158"/>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row>
    <row r="46" spans="6:38" ht="15" customHeight="1">
      <c r="F46" s="158"/>
      <c r="G46" s="158"/>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row>
    <row r="47" spans="6:38" ht="15" customHeight="1">
      <c r="F47" s="158"/>
      <c r="G47" s="158"/>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row>
    <row r="48" spans="6:38" ht="15" customHeight="1">
      <c r="F48" s="158"/>
      <c r="G48" s="158"/>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row>
    <row r="49" spans="6:38" s="49" customFormat="1" ht="15" customHeight="1">
      <c r="F49" s="158"/>
      <c r="G49" s="158"/>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row>
    <row r="50" spans="6:38" s="49" customFormat="1" ht="15" customHeight="1">
      <c r="F50" s="158"/>
      <c r="G50" s="158"/>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row>
    <row r="51" spans="6:38" s="49" customFormat="1" ht="15" customHeight="1">
      <c r="F51" s="158"/>
      <c r="G51" s="158"/>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row>
    <row r="52" spans="6:38" s="49" customFormat="1" ht="15" customHeight="1">
      <c r="F52" s="158"/>
      <c r="G52" s="158"/>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row>
    <row r="53" spans="6:38" s="49" customFormat="1" ht="15" customHeight="1">
      <c r="F53" s="158"/>
      <c r="G53" s="158"/>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row>
    <row r="54" spans="6:38" s="49" customFormat="1" ht="15" customHeight="1">
      <c r="F54" s="158"/>
      <c r="G54" s="158"/>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row>
    <row r="55" spans="6:38" s="49" customFormat="1" ht="15" customHeight="1">
      <c r="F55" s="158"/>
      <c r="G55" s="158"/>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row>
    <row r="56" spans="6:38" s="49" customFormat="1" ht="15" customHeight="1">
      <c r="F56" s="158"/>
      <c r="G56" s="158"/>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row>
    <row r="57" spans="6:38" s="49" customFormat="1" ht="15" customHeight="1">
      <c r="F57" s="158"/>
      <c r="G57" s="158"/>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row>
    <row r="58" spans="6:38" s="49" customFormat="1" ht="15" customHeight="1">
      <c r="F58" s="158"/>
      <c r="G58" s="158"/>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row>
    <row r="59" spans="6:38" s="49" customFormat="1" ht="15" customHeight="1">
      <c r="F59" s="158"/>
      <c r="G59" s="158"/>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row>
    <row r="60" spans="6:38" s="49" customFormat="1" ht="15" customHeight="1">
      <c r="F60" s="158"/>
      <c r="G60" s="158"/>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row>
    <row r="61" spans="6:38" s="49" customFormat="1" ht="15" customHeight="1">
      <c r="F61" s="158"/>
      <c r="G61" s="158"/>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row>
    <row r="62" spans="6:38" s="49" customFormat="1" ht="15" customHeight="1">
      <c r="F62" s="158"/>
      <c r="G62" s="158"/>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row>
    <row r="63" spans="6:38" s="49" customFormat="1" ht="15" customHeight="1">
      <c r="F63" s="158"/>
      <c r="G63" s="158"/>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row>
    <row r="64" spans="6:38" s="49" customFormat="1" ht="15" customHeight="1">
      <c r="F64" s="158"/>
      <c r="G64" s="158"/>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row>
    <row r="65" spans="6:38" s="49" customFormat="1" ht="15" customHeight="1">
      <c r="F65" s="158"/>
      <c r="G65" s="158"/>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row>
    <row r="66" spans="6:38" s="49" customFormat="1" ht="15" customHeight="1">
      <c r="F66" s="158"/>
      <c r="G66" s="158"/>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row>
    <row r="67" spans="6:38" s="49" customFormat="1" ht="15" customHeight="1">
      <c r="F67" s="158"/>
      <c r="G67" s="158"/>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row>
    <row r="68" spans="6:38" s="49" customFormat="1" ht="15" customHeight="1">
      <c r="F68" s="158"/>
      <c r="G68" s="158"/>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row>
    <row r="69" spans="6:38" s="49" customFormat="1" ht="15" customHeight="1">
      <c r="F69" s="158"/>
      <c r="G69" s="158"/>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row>
    <row r="70" spans="6:38" s="49" customFormat="1" ht="15" customHeight="1">
      <c r="F70" s="158"/>
      <c r="G70" s="158"/>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row>
    <row r="71" spans="6:38" s="49" customFormat="1" ht="15" customHeight="1">
      <c r="F71" s="158"/>
      <c r="G71" s="158"/>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row>
    <row r="72" spans="6:38" s="49" customFormat="1" ht="15" customHeight="1">
      <c r="F72" s="158"/>
      <c r="G72" s="158"/>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row>
    <row r="73" spans="6:38" s="49" customFormat="1" ht="15" customHeight="1">
      <c r="F73" s="158"/>
      <c r="G73" s="158"/>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row>
    <row r="74" spans="6:38" s="49" customFormat="1" ht="15" customHeight="1">
      <c r="F74" s="158"/>
      <c r="G74" s="158"/>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row>
    <row r="75" spans="6:38" s="49" customFormat="1" ht="15" customHeight="1">
      <c r="F75" s="158"/>
      <c r="G75" s="158"/>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row>
    <row r="76" spans="6:38" s="49" customFormat="1" ht="15" customHeight="1">
      <c r="F76" s="158"/>
      <c r="G76" s="158"/>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row>
    <row r="77" spans="6:38" s="49" customFormat="1" ht="15" customHeight="1">
      <c r="F77" s="158"/>
      <c r="G77" s="158"/>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row>
    <row r="78" spans="6:38" s="49" customFormat="1" ht="15" customHeight="1">
      <c r="F78" s="158"/>
      <c r="G78" s="158"/>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row>
    <row r="79" spans="6:38" s="49" customFormat="1" ht="15" customHeight="1">
      <c r="F79" s="158"/>
      <c r="G79" s="158"/>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row>
  </sheetData>
  <sheetProtection/>
  <printOptions horizontalCentered="1"/>
  <pageMargins left="0.25" right="0.25" top="0.5" bottom="0.5" header="0.25" footer="0.25"/>
  <pageSetup horizontalDpi="600" verticalDpi="6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49" customWidth="1"/>
    <col min="2" max="2" width="19.00390625" style="233" customWidth="1"/>
    <col min="3" max="3" width="18.421875" style="233" customWidth="1"/>
    <col min="4" max="4" width="18.140625" style="233" customWidth="1"/>
    <col min="5" max="5" width="19.421875" style="71" customWidth="1"/>
    <col min="6" max="6" width="20.7109375" style="71" customWidth="1"/>
    <col min="7" max="7" width="15.7109375" style="71" customWidth="1"/>
    <col min="8" max="16384" width="15.7109375" style="49" customWidth="1"/>
  </cols>
  <sheetData>
    <row r="1" spans="1:7" s="289" customFormat="1" ht="30" customHeight="1">
      <c r="A1" s="284" t="s">
        <v>0</v>
      </c>
      <c r="B1" s="285"/>
      <c r="C1" s="285"/>
      <c r="D1" s="285"/>
      <c r="E1" s="286"/>
      <c r="F1" s="287"/>
      <c r="G1" s="288"/>
    </row>
    <row r="2" spans="1:6" ht="15" customHeight="1">
      <c r="A2" s="85"/>
      <c r="B2" s="290"/>
      <c r="C2" s="290"/>
      <c r="D2" s="290"/>
      <c r="E2" s="290"/>
      <c r="F2" s="291"/>
    </row>
    <row r="3" spans="1:7" s="138" customFormat="1" ht="15" customHeight="1">
      <c r="A3" s="292" t="s">
        <v>199</v>
      </c>
      <c r="B3" s="293"/>
      <c r="C3" s="293"/>
      <c r="D3" s="293"/>
      <c r="E3" s="294"/>
      <c r="F3" s="295"/>
      <c r="G3" s="137"/>
    </row>
    <row r="4" spans="1:7" s="138" customFormat="1" ht="15" customHeight="1">
      <c r="A4" s="292" t="s">
        <v>200</v>
      </c>
      <c r="B4" s="293"/>
      <c r="C4" s="293"/>
      <c r="D4" s="293"/>
      <c r="E4" s="294"/>
      <c r="F4" s="295"/>
      <c r="G4" s="137"/>
    </row>
    <row r="5" spans="1:7" s="138" customFormat="1" ht="15" customHeight="1">
      <c r="A5" s="44" t="s">
        <v>156</v>
      </c>
      <c r="B5" s="293"/>
      <c r="C5" s="293"/>
      <c r="D5" s="293"/>
      <c r="E5" s="294"/>
      <c r="F5" s="295"/>
      <c r="G5" s="137"/>
    </row>
    <row r="6" spans="1:6" ht="15" customHeight="1">
      <c r="A6" s="296"/>
      <c r="E6" s="291"/>
      <c r="F6" s="291"/>
    </row>
    <row r="7" spans="1:6" ht="30" customHeight="1">
      <c r="A7" s="180"/>
      <c r="B7" s="205" t="s">
        <v>70</v>
      </c>
      <c r="C7" s="205" t="s">
        <v>71</v>
      </c>
      <c r="D7" s="205" t="s">
        <v>72</v>
      </c>
      <c r="E7" s="205" t="s">
        <v>73</v>
      </c>
      <c r="F7" s="206" t="s">
        <v>74</v>
      </c>
    </row>
    <row r="8" spans="1:6" ht="30" customHeight="1">
      <c r="A8" s="297" t="s">
        <v>201</v>
      </c>
      <c r="B8" s="298"/>
      <c r="C8" s="298"/>
      <c r="D8" s="298"/>
      <c r="F8" s="299"/>
    </row>
    <row r="9" spans="1:37" ht="15" customHeight="1">
      <c r="A9" s="49" t="s">
        <v>202</v>
      </c>
      <c r="B9" s="212">
        <f>'[1]Loss Expenses Paid YTD-16'!K21</f>
        <v>127277</v>
      </c>
      <c r="C9" s="212">
        <f>'[1]Loss Expenses Paid YTD-16'!K15</f>
        <v>274521</v>
      </c>
      <c r="D9" s="212">
        <f>'[1]Loss Expenses Paid YTD-16'!K9</f>
        <v>67978</v>
      </c>
      <c r="E9" s="184">
        <v>0</v>
      </c>
      <c r="F9" s="212">
        <f>SUM(B9:E9)</f>
        <v>469776</v>
      </c>
      <c r="G9" s="158"/>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row>
    <row r="10" spans="1:37" s="66" customFormat="1" ht="15" customHeight="1">
      <c r="A10" s="66" t="s">
        <v>203</v>
      </c>
      <c r="B10" s="301">
        <f>'[1]Loss Expenses Paid YTD-16'!K22</f>
        <v>106264</v>
      </c>
      <c r="C10" s="301">
        <f>'[1]Loss Expenses Paid YTD-16'!K16</f>
        <v>144026</v>
      </c>
      <c r="D10" s="301">
        <f>'[1]Loss Expenses Paid YTD-16'!K10</f>
        <v>9041</v>
      </c>
      <c r="E10" s="184">
        <v>0</v>
      </c>
      <c r="F10" s="228">
        <f>SUM(B10:E10)</f>
        <v>259331</v>
      </c>
      <c r="G10" s="158"/>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row>
    <row r="11" spans="1:37" s="66" customFormat="1" ht="15" customHeight="1">
      <c r="A11" s="66" t="s">
        <v>204</v>
      </c>
      <c r="B11" s="219">
        <f>'[1]Loss Expenses Paid YTD-16'!K23</f>
        <v>0</v>
      </c>
      <c r="C11" s="219">
        <f>'[1]Loss Expenses Paid YTD-16'!K17</f>
        <v>0</v>
      </c>
      <c r="D11" s="219">
        <f>'[1]Loss Expenses Paid YTD-16'!K11</f>
        <v>0</v>
      </c>
      <c r="E11" s="219">
        <v>0</v>
      </c>
      <c r="F11" s="219">
        <f>SUM(B11:E11)</f>
        <v>0</v>
      </c>
      <c r="G11" s="158"/>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row>
    <row r="12" spans="1:37" s="66" customFormat="1" ht="15" customHeight="1" thickBot="1">
      <c r="A12" s="303" t="s">
        <v>164</v>
      </c>
      <c r="B12" s="223">
        <f>SUM(B9:B11)</f>
        <v>233541</v>
      </c>
      <c r="C12" s="223">
        <f>SUM(C9:C11)</f>
        <v>418547</v>
      </c>
      <c r="D12" s="223">
        <f>SUM(D9:D11)</f>
        <v>77019</v>
      </c>
      <c r="E12" s="312">
        <f>SUM(E9:E11)</f>
        <v>0</v>
      </c>
      <c r="F12" s="224">
        <f>SUM(F9:F11)</f>
        <v>729107</v>
      </c>
      <c r="G12" s="166"/>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row>
    <row r="13" spans="2:37" s="66" customFormat="1" ht="15" customHeight="1" thickTop="1">
      <c r="B13" s="221"/>
      <c r="C13" s="221"/>
      <c r="D13" s="221"/>
      <c r="E13" s="158"/>
      <c r="F13" s="71"/>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row>
    <row r="14" spans="1:37" s="66" customFormat="1" ht="30" customHeight="1">
      <c r="A14" s="305" t="s">
        <v>205</v>
      </c>
      <c r="B14" s="221"/>
      <c r="C14" s="221"/>
      <c r="D14" s="221"/>
      <c r="E14" s="158"/>
      <c r="F14" s="166"/>
      <c r="G14" s="158"/>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row>
    <row r="15" spans="1:37" s="66" customFormat="1" ht="15" customHeight="1">
      <c r="A15" s="49" t="s">
        <v>202</v>
      </c>
      <c r="B15" s="228">
        <f>'[1]Unpaid Loss Expense Reserves-14'!B22</f>
        <v>216356</v>
      </c>
      <c r="C15" s="228">
        <f>'[1]Unpaid Loss Expense Reserves-14'!C22</f>
        <v>72090</v>
      </c>
      <c r="D15" s="228">
        <f>'[1]Unpaid Loss Expense Reserves-14'!D22</f>
        <v>32241</v>
      </c>
      <c r="E15" s="219">
        <v>0</v>
      </c>
      <c r="F15" s="228">
        <f>SUM(B15:E15)</f>
        <v>320687</v>
      </c>
      <c r="G15" s="158"/>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row>
    <row r="16" spans="1:37" s="66" customFormat="1" ht="15" customHeight="1">
      <c r="A16" s="66" t="s">
        <v>203</v>
      </c>
      <c r="B16" s="228">
        <f>'[1]Unpaid Loss Expense Reserves-14'!B23</f>
        <v>15927</v>
      </c>
      <c r="C16" s="228">
        <f>'[1]Unpaid Loss Expense Reserves-14'!C23</f>
        <v>7308</v>
      </c>
      <c r="D16" s="219">
        <f>'[1]Unpaid Loss Expense Reserves-14'!D23</f>
        <v>0</v>
      </c>
      <c r="E16" s="219">
        <v>0</v>
      </c>
      <c r="F16" s="228">
        <f>SUM(B16:E16)</f>
        <v>23235</v>
      </c>
      <c r="G16" s="158"/>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row>
    <row r="17" spans="1:37" s="66" customFormat="1" ht="15" customHeight="1">
      <c r="A17" s="66" t="s">
        <v>204</v>
      </c>
      <c r="B17" s="219">
        <f>'[1]Unpaid Loss Expense Reserves-14'!B24</f>
        <v>0</v>
      </c>
      <c r="C17" s="219">
        <f>'[1]Unpaid Loss Expense Reserves-14'!C24</f>
        <v>0</v>
      </c>
      <c r="D17" s="219">
        <f>'[1]Unpaid Loss Expense Reserves-14'!D24</f>
        <v>0</v>
      </c>
      <c r="E17" s="219">
        <v>0</v>
      </c>
      <c r="F17" s="219">
        <f>SUM(B17:E17)</f>
        <v>0</v>
      </c>
      <c r="G17" s="158"/>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row>
    <row r="18" spans="1:37" s="66" customFormat="1" ht="15" customHeight="1" thickBot="1">
      <c r="A18" s="303" t="s">
        <v>164</v>
      </c>
      <c r="B18" s="223">
        <f>SUM(B15:B17)</f>
        <v>232283</v>
      </c>
      <c r="C18" s="223">
        <f>SUM(C15:C17)</f>
        <v>79398</v>
      </c>
      <c r="D18" s="223">
        <f>SUM(D15:D17)</f>
        <v>32241</v>
      </c>
      <c r="E18" s="304">
        <f>SUM(E15:E17)</f>
        <v>0</v>
      </c>
      <c r="F18" s="224">
        <f>SUM(F15:F17)</f>
        <v>343922</v>
      </c>
      <c r="G18" s="166"/>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row>
    <row r="19" spans="2:37" s="66" customFormat="1" ht="15" customHeight="1" thickTop="1">
      <c r="B19" s="221"/>
      <c r="C19" s="221"/>
      <c r="D19" s="221"/>
      <c r="E19" s="158"/>
      <c r="F19" s="71"/>
      <c r="G19" s="306"/>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row>
    <row r="20" spans="1:37" s="66" customFormat="1" ht="30" customHeight="1">
      <c r="A20" s="305" t="s">
        <v>209</v>
      </c>
      <c r="B20" s="307"/>
      <c r="C20" s="307"/>
      <c r="D20" s="307"/>
      <c r="E20" s="308"/>
      <c r="F20" s="166"/>
      <c r="G20" s="158"/>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row>
    <row r="21" spans="1:37" s="66" customFormat="1" ht="15" customHeight="1">
      <c r="A21" s="49" t="s">
        <v>202</v>
      </c>
      <c r="B21" s="184">
        <v>0</v>
      </c>
      <c r="C21" s="228">
        <v>160834</v>
      </c>
      <c r="D21" s="228">
        <v>78783</v>
      </c>
      <c r="E21" s="228">
        <v>30129</v>
      </c>
      <c r="F21" s="228">
        <f>SUM(B21:E21)</f>
        <v>269746</v>
      </c>
      <c r="G21" s="158"/>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row>
    <row r="22" spans="1:37" s="66" customFormat="1" ht="15" customHeight="1">
      <c r="A22" s="66" t="s">
        <v>207</v>
      </c>
      <c r="B22" s="184">
        <v>0</v>
      </c>
      <c r="C22" s="228">
        <v>35095</v>
      </c>
      <c r="D22" s="228">
        <v>5813</v>
      </c>
      <c r="E22" s="184">
        <v>0</v>
      </c>
      <c r="F22" s="228">
        <f>SUM(B22:E22)</f>
        <v>40908</v>
      </c>
      <c r="G22" s="158"/>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row>
    <row r="23" spans="1:37" s="66" customFormat="1" ht="15" customHeight="1">
      <c r="A23" s="66" t="s">
        <v>204</v>
      </c>
      <c r="B23" s="184">
        <v>0</v>
      </c>
      <c r="C23" s="184">
        <v>0</v>
      </c>
      <c r="D23" s="184">
        <v>0</v>
      </c>
      <c r="E23" s="184">
        <v>0</v>
      </c>
      <c r="F23" s="219">
        <f>SUM(B23:E23)</f>
        <v>0</v>
      </c>
      <c r="G23" s="158"/>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row>
    <row r="24" spans="1:37" s="66" customFormat="1" ht="15" customHeight="1" thickBot="1">
      <c r="A24" s="303" t="s">
        <v>164</v>
      </c>
      <c r="B24" s="312">
        <f>SUM(B21:B23)</f>
        <v>0</v>
      </c>
      <c r="C24" s="223">
        <f>SUM(C21:C23)</f>
        <v>195929</v>
      </c>
      <c r="D24" s="223">
        <f>SUM(D21:D23)</f>
        <v>84596</v>
      </c>
      <c r="E24" s="223">
        <f>SUM(E21:E23)</f>
        <v>30129</v>
      </c>
      <c r="F24" s="224">
        <f>SUM(F21:F23)</f>
        <v>310654</v>
      </c>
      <c r="G24" s="166"/>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row>
    <row r="25" spans="2:37" s="309" customFormat="1" ht="15" customHeight="1" thickTop="1">
      <c r="B25" s="307"/>
      <c r="C25" s="307"/>
      <c r="D25" s="307"/>
      <c r="E25" s="307"/>
      <c r="F25" s="307"/>
      <c r="G25" s="310"/>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row>
    <row r="26" spans="1:37" s="66" customFormat="1" ht="30" customHeight="1">
      <c r="A26" s="305" t="s">
        <v>208</v>
      </c>
      <c r="B26" s="221"/>
      <c r="C26" s="221"/>
      <c r="D26" s="221"/>
      <c r="E26" s="221"/>
      <c r="F26" s="221"/>
      <c r="G26" s="158"/>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row>
    <row r="27" spans="1:37" s="66" customFormat="1" ht="15" customHeight="1">
      <c r="A27" s="66" t="s">
        <v>202</v>
      </c>
      <c r="B27" s="228">
        <f aca="true" t="shared" si="0" ref="B27:E29">B9+B15-B21</f>
        <v>343633</v>
      </c>
      <c r="C27" s="228">
        <f t="shared" si="0"/>
        <v>185777</v>
      </c>
      <c r="D27" s="214">
        <f t="shared" si="0"/>
        <v>21436</v>
      </c>
      <c r="E27" s="214">
        <f t="shared" si="0"/>
        <v>-30129</v>
      </c>
      <c r="F27" s="228">
        <f>SUM(B27:E27)</f>
        <v>520717</v>
      </c>
      <c r="G27" s="158"/>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row>
    <row r="28" spans="1:37" s="66" customFormat="1" ht="15" customHeight="1">
      <c r="A28" s="66" t="s">
        <v>203</v>
      </c>
      <c r="B28" s="228">
        <f t="shared" si="0"/>
        <v>122191</v>
      </c>
      <c r="C28" s="228">
        <f t="shared" si="0"/>
        <v>116239</v>
      </c>
      <c r="D28" s="214">
        <f t="shared" si="0"/>
        <v>3228</v>
      </c>
      <c r="E28" s="184">
        <f t="shared" si="0"/>
        <v>0</v>
      </c>
      <c r="F28" s="228">
        <f>SUM(B28:E28)</f>
        <v>241658</v>
      </c>
      <c r="G28" s="158"/>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row>
    <row r="29" spans="1:37" s="66" customFormat="1" ht="15" customHeight="1">
      <c r="A29" s="66" t="s">
        <v>204</v>
      </c>
      <c r="B29" s="184">
        <f t="shared" si="0"/>
        <v>0</v>
      </c>
      <c r="C29" s="184">
        <f t="shared" si="0"/>
        <v>0</v>
      </c>
      <c r="D29" s="184">
        <f t="shared" si="0"/>
        <v>0</v>
      </c>
      <c r="E29" s="184">
        <f t="shared" si="0"/>
        <v>0</v>
      </c>
      <c r="F29" s="184">
        <f>SUM(B29:E29)</f>
        <v>0</v>
      </c>
      <c r="G29" s="158"/>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row>
    <row r="30" spans="1:37" ht="15" customHeight="1" thickBot="1">
      <c r="A30" s="41" t="s">
        <v>164</v>
      </c>
      <c r="B30" s="274">
        <f>SUM(B27:B29)</f>
        <v>465824</v>
      </c>
      <c r="C30" s="274">
        <f>SUM(C27:C29)</f>
        <v>302016</v>
      </c>
      <c r="D30" s="274">
        <f>SUM(D27:D29)</f>
        <v>24664</v>
      </c>
      <c r="E30" s="274">
        <f>SUM(E27:E29)</f>
        <v>-30129</v>
      </c>
      <c r="F30" s="274">
        <f>SUM(F27:F29)</f>
        <v>762375</v>
      </c>
      <c r="G30" s="158"/>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row>
    <row r="31" spans="2:38" ht="15" customHeight="1" thickTop="1">
      <c r="B31" s="220"/>
      <c r="C31" s="220"/>
      <c r="D31" s="220"/>
      <c r="F31" s="158"/>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row>
    <row r="32" spans="2:38" s="71" customFormat="1" ht="15" customHeight="1">
      <c r="B32" s="220"/>
      <c r="C32" s="220"/>
      <c r="D32" s="220"/>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row>
    <row r="33" spans="2:38" ht="15" customHeight="1">
      <c r="B33" s="220"/>
      <c r="C33" s="220"/>
      <c r="D33" s="220"/>
      <c r="F33" s="158"/>
      <c r="G33" s="158"/>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row>
    <row r="34" spans="2:38" ht="15" customHeight="1">
      <c r="B34" s="220"/>
      <c r="C34" s="220"/>
      <c r="D34" s="220"/>
      <c r="F34" s="158"/>
      <c r="G34" s="158"/>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row>
    <row r="35" spans="2:38" ht="15" customHeight="1">
      <c r="B35" s="220"/>
      <c r="C35" s="220"/>
      <c r="D35" s="220"/>
      <c r="F35" s="158"/>
      <c r="G35" s="158"/>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row>
    <row r="36" spans="2:38" ht="15" customHeight="1">
      <c r="B36" s="220"/>
      <c r="C36" s="220"/>
      <c r="D36" s="220"/>
      <c r="F36" s="158"/>
      <c r="G36" s="158"/>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row>
    <row r="37" spans="2:38" ht="15" customHeight="1">
      <c r="B37" s="220"/>
      <c r="C37" s="220"/>
      <c r="D37" s="220"/>
      <c r="F37" s="158"/>
      <c r="G37" s="158"/>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row>
    <row r="38" spans="6:38" ht="15" customHeight="1">
      <c r="F38" s="158"/>
      <c r="G38" s="158"/>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row>
    <row r="39" spans="6:38" ht="15" customHeight="1">
      <c r="F39" s="158"/>
      <c r="G39" s="158"/>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row>
    <row r="40" spans="6:38" ht="15" customHeight="1">
      <c r="F40" s="158"/>
      <c r="G40" s="158"/>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row>
    <row r="41" spans="6:38" ht="15" customHeight="1">
      <c r="F41" s="158"/>
      <c r="G41" s="158"/>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row>
    <row r="42" spans="6:38" ht="15" customHeight="1">
      <c r="F42" s="158"/>
      <c r="G42" s="158"/>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row>
    <row r="43" spans="6:38" ht="15" customHeight="1">
      <c r="F43" s="158"/>
      <c r="G43" s="158"/>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row>
    <row r="44" spans="6:38" ht="15" customHeight="1">
      <c r="F44" s="158"/>
      <c r="G44" s="158"/>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row>
    <row r="45" spans="6:38" ht="15" customHeight="1">
      <c r="F45" s="158"/>
      <c r="G45" s="158"/>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row>
    <row r="46" spans="6:38" ht="15" customHeight="1">
      <c r="F46" s="158"/>
      <c r="G46" s="158"/>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row>
    <row r="47" spans="6:38" ht="15" customHeight="1">
      <c r="F47" s="158"/>
      <c r="G47" s="158"/>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row>
    <row r="48" spans="6:38" ht="15" customHeight="1">
      <c r="F48" s="158"/>
      <c r="G48" s="158"/>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row>
    <row r="49" spans="6:38" s="49" customFormat="1" ht="15" customHeight="1">
      <c r="F49" s="158"/>
      <c r="G49" s="158"/>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row>
    <row r="50" spans="6:38" s="49" customFormat="1" ht="15" customHeight="1">
      <c r="F50" s="158"/>
      <c r="G50" s="158"/>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row>
    <row r="51" spans="6:38" s="49" customFormat="1" ht="15" customHeight="1">
      <c r="F51" s="158"/>
      <c r="G51" s="158"/>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row>
    <row r="52" spans="6:38" s="49" customFormat="1" ht="15" customHeight="1">
      <c r="F52" s="158"/>
      <c r="G52" s="158"/>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row>
    <row r="53" spans="6:38" s="49" customFormat="1" ht="15" customHeight="1">
      <c r="F53" s="158"/>
      <c r="G53" s="158"/>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row>
    <row r="54" spans="6:38" s="49" customFormat="1" ht="15" customHeight="1">
      <c r="F54" s="158"/>
      <c r="G54" s="158"/>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row>
    <row r="55" spans="6:38" s="49" customFormat="1" ht="15" customHeight="1">
      <c r="F55" s="158"/>
      <c r="G55" s="158"/>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row>
    <row r="56" spans="6:38" s="49" customFormat="1" ht="15" customHeight="1">
      <c r="F56" s="158"/>
      <c r="G56" s="158"/>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row>
    <row r="57" spans="6:38" s="49" customFormat="1" ht="15" customHeight="1">
      <c r="F57" s="158"/>
      <c r="G57" s="158"/>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row>
    <row r="58" spans="6:38" s="49" customFormat="1" ht="15" customHeight="1">
      <c r="F58" s="158"/>
      <c r="G58" s="158"/>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row>
    <row r="59" spans="6:38" s="49" customFormat="1" ht="15" customHeight="1">
      <c r="F59" s="158"/>
      <c r="G59" s="158"/>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row>
    <row r="60" spans="6:38" s="49" customFormat="1" ht="15" customHeight="1">
      <c r="F60" s="158"/>
      <c r="G60" s="158"/>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row>
    <row r="61" spans="6:38" s="49" customFormat="1" ht="15" customHeight="1">
      <c r="F61" s="158"/>
      <c r="G61" s="158"/>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row>
    <row r="62" spans="6:38" s="49" customFormat="1" ht="15" customHeight="1">
      <c r="F62" s="158"/>
      <c r="G62" s="158"/>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row>
    <row r="63" spans="6:38" s="49" customFormat="1" ht="15" customHeight="1">
      <c r="F63" s="158"/>
      <c r="G63" s="158"/>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row>
    <row r="64" spans="6:38" s="49" customFormat="1" ht="15" customHeight="1">
      <c r="F64" s="158"/>
      <c r="G64" s="158"/>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row>
    <row r="65" spans="6:38" s="49" customFormat="1" ht="15" customHeight="1">
      <c r="F65" s="158"/>
      <c r="G65" s="158"/>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row>
    <row r="66" spans="6:38" s="49" customFormat="1" ht="15" customHeight="1">
      <c r="F66" s="158"/>
      <c r="G66" s="158"/>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row>
    <row r="67" spans="6:38" s="49" customFormat="1" ht="15" customHeight="1">
      <c r="F67" s="158"/>
      <c r="G67" s="158"/>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row>
    <row r="68" spans="6:38" s="49" customFormat="1" ht="15" customHeight="1">
      <c r="F68" s="158"/>
      <c r="G68" s="158"/>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row>
    <row r="69" spans="6:38" s="49" customFormat="1" ht="15" customHeight="1">
      <c r="F69" s="158"/>
      <c r="G69" s="158"/>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row>
    <row r="70" spans="6:38" s="49" customFormat="1" ht="15" customHeight="1">
      <c r="F70" s="158"/>
      <c r="G70" s="158"/>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row>
    <row r="71" spans="6:38" s="49" customFormat="1" ht="15" customHeight="1">
      <c r="F71" s="158"/>
      <c r="G71" s="158"/>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row>
    <row r="72" spans="6:38" s="49" customFormat="1" ht="15" customHeight="1">
      <c r="F72" s="158"/>
      <c r="G72" s="158"/>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row>
    <row r="73" spans="6:38" s="49" customFormat="1" ht="15" customHeight="1">
      <c r="F73" s="158"/>
      <c r="G73" s="158"/>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row>
    <row r="74" spans="6:38" s="49" customFormat="1" ht="15" customHeight="1">
      <c r="F74" s="158"/>
      <c r="G74" s="158"/>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row>
    <row r="75" spans="6:38" s="49" customFormat="1" ht="15" customHeight="1">
      <c r="F75" s="158"/>
      <c r="G75" s="158"/>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row>
    <row r="76" spans="6:38" s="49" customFormat="1" ht="15" customHeight="1">
      <c r="F76" s="158"/>
      <c r="G76" s="158"/>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row>
    <row r="77" spans="6:38" s="49" customFormat="1" ht="15" customHeight="1">
      <c r="F77" s="158"/>
      <c r="G77" s="158"/>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row>
    <row r="78" spans="6:38" s="49" customFormat="1" ht="15" customHeight="1">
      <c r="F78" s="158"/>
      <c r="G78" s="158"/>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row>
    <row r="79" spans="6:38" s="49" customFormat="1" ht="15" customHeight="1">
      <c r="F79" s="158"/>
      <c r="G79" s="158"/>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row>
  </sheetData>
  <sheetProtection/>
  <printOptions horizontalCentered="1"/>
  <pageMargins left="0.25" right="0.25" top="0.5" bottom="0.5" header="0.25" footer="0.25"/>
  <pageSetup horizontalDpi="600" verticalDpi="6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E1"/>
    </sheetView>
  </sheetViews>
  <sheetFormatPr defaultColWidth="15.7109375" defaultRowHeight="15" customHeight="1"/>
  <cols>
    <col min="1" max="1" width="56.140625" style="49" bestFit="1" customWidth="1"/>
    <col min="2" max="3" width="14.7109375" style="71" customWidth="1"/>
    <col min="4" max="5" width="14.7109375" style="49" customWidth="1"/>
    <col min="6" max="16384" width="15.7109375" style="49" customWidth="1"/>
  </cols>
  <sheetData>
    <row r="1" spans="1:5" s="41" customFormat="1" ht="30" customHeight="1">
      <c r="A1" s="313" t="s">
        <v>0</v>
      </c>
      <c r="B1" s="313"/>
      <c r="C1" s="313"/>
      <c r="D1" s="313"/>
      <c r="E1" s="313"/>
    </row>
    <row r="2" spans="1:3" s="42" customFormat="1" ht="15" customHeight="1">
      <c r="A2" s="314"/>
      <c r="B2" s="314"/>
      <c r="C2" s="314"/>
    </row>
    <row r="3" spans="1:5" s="43" customFormat="1" ht="15" customHeight="1">
      <c r="A3" s="319" t="s">
        <v>40</v>
      </c>
      <c r="B3" s="319"/>
      <c r="C3" s="319"/>
      <c r="D3" s="319"/>
      <c r="E3" s="319"/>
    </row>
    <row r="4" spans="1:5" s="43" customFormat="1" ht="15" customHeight="1">
      <c r="A4" s="320" t="s">
        <v>41</v>
      </c>
      <c r="B4" s="319"/>
      <c r="C4" s="319"/>
      <c r="D4" s="319"/>
      <c r="E4" s="319"/>
    </row>
    <row r="5" spans="1:3" s="43" customFormat="1" ht="15" customHeight="1">
      <c r="A5" s="44"/>
      <c r="B5" s="45"/>
      <c r="C5" s="45"/>
    </row>
    <row r="6" spans="1:5" ht="15" customHeight="1">
      <c r="A6" s="46"/>
      <c r="B6" s="47" t="s">
        <v>42</v>
      </c>
      <c r="C6" s="48"/>
      <c r="D6" s="47" t="s">
        <v>43</v>
      </c>
      <c r="E6" s="48"/>
    </row>
    <row r="7" spans="1:5" ht="15" customHeight="1">
      <c r="A7" s="46"/>
      <c r="B7" s="50"/>
      <c r="C7" s="51"/>
      <c r="D7" s="50"/>
      <c r="E7" s="51"/>
    </row>
    <row r="8" spans="1:5" ht="15" customHeight="1">
      <c r="A8" s="52" t="s">
        <v>44</v>
      </c>
      <c r="B8" s="50"/>
      <c r="C8" s="53"/>
      <c r="D8" s="50"/>
      <c r="E8" s="53"/>
    </row>
    <row r="9" spans="1:5" ht="15" customHeight="1">
      <c r="A9" s="52"/>
      <c r="B9" s="50"/>
      <c r="C9" s="53"/>
      <c r="D9" s="50"/>
      <c r="E9" s="53"/>
    </row>
    <row r="10" spans="1:5" ht="15" customHeight="1">
      <c r="A10" s="46" t="s">
        <v>45</v>
      </c>
      <c r="B10" s="54"/>
      <c r="C10" s="55">
        <f>'Earned Incurred QTD-5'!D16</f>
        <v>1975754</v>
      </c>
      <c r="D10" s="54"/>
      <c r="E10" s="55">
        <f>'Earned Incurred YTD-6'!D16</f>
        <v>8201625</v>
      </c>
    </row>
    <row r="11" spans="1:5" ht="15" customHeight="1">
      <c r="A11" s="52"/>
      <c r="B11" s="54"/>
      <c r="C11" s="56"/>
      <c r="D11" s="54"/>
      <c r="E11" s="56"/>
    </row>
    <row r="12" spans="1:5" ht="15" customHeight="1">
      <c r="A12" s="52" t="s">
        <v>46</v>
      </c>
      <c r="B12" s="54"/>
      <c r="C12" s="56"/>
      <c r="D12" s="54"/>
      <c r="E12" s="56"/>
    </row>
    <row r="13" spans="1:5" ht="15" customHeight="1">
      <c r="A13" s="46" t="s">
        <v>47</v>
      </c>
      <c r="B13" s="57">
        <f>'Earned Incurred QTD-5'!D23</f>
        <v>1078033</v>
      </c>
      <c r="C13" s="58"/>
      <c r="D13" s="57">
        <f>'Earned Incurred YTD-6'!D23</f>
        <v>4204364</v>
      </c>
      <c r="E13" s="58"/>
    </row>
    <row r="14" spans="1:5" ht="15" customHeight="1">
      <c r="A14" s="46" t="s">
        <v>48</v>
      </c>
      <c r="B14" s="57">
        <f>'Earned Incurred QTD-5'!D30</f>
        <v>388088</v>
      </c>
      <c r="C14" s="58"/>
      <c r="D14" s="57">
        <f>'Earned Incurred YTD-6'!D30</f>
        <v>762375</v>
      </c>
      <c r="E14" s="58"/>
    </row>
    <row r="15" spans="1:5" ht="15" customHeight="1">
      <c r="A15" s="46" t="s">
        <v>49</v>
      </c>
      <c r="B15" s="57">
        <f>'Earned Incurred QTD-5'!C37</f>
        <v>145961</v>
      </c>
      <c r="C15" s="58"/>
      <c r="D15" s="57">
        <f>'Earned Incurred YTD-6'!C37</f>
        <v>631969</v>
      </c>
      <c r="E15" s="58"/>
    </row>
    <row r="16" spans="1:5" ht="15" customHeight="1">
      <c r="A16" s="46" t="s">
        <v>50</v>
      </c>
      <c r="B16" s="57">
        <f>'Earned Incurred QTD-5'!C39+'Earned Incurred QTD-5'!C38+'Earned Incurred QTD-5'!C43</f>
        <v>1494197</v>
      </c>
      <c r="C16" s="58"/>
      <c r="D16" s="57">
        <f>'Earned Incurred YTD-6'!C38+'Earned Incurred YTD-6'!C39+'Earned Incurred YTD-6'!C43</f>
        <v>2962085</v>
      </c>
      <c r="E16" s="58"/>
    </row>
    <row r="17" spans="1:5" ht="15" customHeight="1">
      <c r="A17" s="46" t="s">
        <v>51</v>
      </c>
      <c r="B17" s="59">
        <f>'Earned Incurred QTD-5'!D36</f>
        <v>10022</v>
      </c>
      <c r="C17" s="58"/>
      <c r="D17" s="59">
        <f>'Earned Incurred YTD-6'!D36</f>
        <v>38796</v>
      </c>
      <c r="E17" s="58"/>
    </row>
    <row r="18" spans="1:5" ht="15" customHeight="1">
      <c r="A18" s="46" t="s">
        <v>52</v>
      </c>
      <c r="B18" s="60"/>
      <c r="C18" s="61">
        <f>SUM(B13:B17)</f>
        <v>3116301</v>
      </c>
      <c r="D18" s="60"/>
      <c r="E18" s="61">
        <f>SUM(D13:D17)</f>
        <v>8599589</v>
      </c>
    </row>
    <row r="19" spans="1:5" ht="15" customHeight="1">
      <c r="A19" s="46"/>
      <c r="B19" s="60"/>
      <c r="C19" s="62"/>
      <c r="D19" s="60"/>
      <c r="E19" s="62"/>
    </row>
    <row r="20" spans="1:5" ht="15" customHeight="1">
      <c r="A20" s="46" t="s">
        <v>53</v>
      </c>
      <c r="B20" s="60"/>
      <c r="C20" s="63">
        <f>C10-C18</f>
        <v>-1140547</v>
      </c>
      <c r="D20" s="60"/>
      <c r="E20" s="63">
        <f>E10-E18</f>
        <v>-397964</v>
      </c>
    </row>
    <row r="21" spans="1:5" ht="15" customHeight="1">
      <c r="A21" s="52"/>
      <c r="B21" s="60"/>
      <c r="C21" s="64"/>
      <c r="D21" s="60"/>
      <c r="E21" s="64"/>
    </row>
    <row r="22" spans="1:5" ht="15" customHeight="1">
      <c r="A22" s="52" t="s">
        <v>54</v>
      </c>
      <c r="B22" s="60"/>
      <c r="C22" s="64"/>
      <c r="D22" s="60"/>
      <c r="E22" s="64"/>
    </row>
    <row r="23" spans="1:5" ht="15" customHeight="1">
      <c r="A23" s="46" t="s">
        <v>55</v>
      </c>
      <c r="B23" s="57">
        <f>'Earned Incurred QTD-5'!D52</f>
        <v>62821</v>
      </c>
      <c r="C23" s="62"/>
      <c r="D23" s="57">
        <f>'Earned Incurred YTD-6'!D52</f>
        <v>216283</v>
      </c>
      <c r="E23" s="62"/>
    </row>
    <row r="24" spans="1:5" ht="15" customHeight="1">
      <c r="A24" s="46" t="s">
        <v>56</v>
      </c>
      <c r="B24" s="59">
        <f>'Earned Incurred QTD-5'!D53</f>
        <v>1385</v>
      </c>
      <c r="C24" s="62"/>
      <c r="D24" s="65">
        <f>'Earned Incurred YTD-6'!D53</f>
        <v>-3612</v>
      </c>
      <c r="E24" s="62"/>
    </row>
    <row r="25" spans="1:5" ht="15" customHeight="1">
      <c r="A25" s="46" t="s">
        <v>57</v>
      </c>
      <c r="B25" s="57"/>
      <c r="C25" s="61">
        <f>SUM(B23:B24)</f>
        <v>64206</v>
      </c>
      <c r="D25" s="57"/>
      <c r="E25" s="61">
        <f>SUM(D23:D24)</f>
        <v>212671</v>
      </c>
    </row>
    <row r="26" spans="1:5" ht="15" customHeight="1">
      <c r="A26" s="46"/>
      <c r="B26" s="60"/>
      <c r="C26" s="64"/>
      <c r="D26" s="60"/>
      <c r="E26" s="64"/>
    </row>
    <row r="27" spans="1:5" ht="15" customHeight="1">
      <c r="A27" s="52" t="s">
        <v>58</v>
      </c>
      <c r="B27" s="60"/>
      <c r="C27" s="64"/>
      <c r="D27" s="60"/>
      <c r="E27" s="64"/>
    </row>
    <row r="28" spans="1:5" ht="15" customHeight="1">
      <c r="A28" s="46" t="s">
        <v>59</v>
      </c>
      <c r="B28" s="59">
        <f>'Earned Incurred QTD-5'!D55</f>
        <v>3477</v>
      </c>
      <c r="C28" s="62"/>
      <c r="D28" s="65">
        <f>'Earned Incurred YTD-6'!D55</f>
        <v>14565</v>
      </c>
      <c r="E28" s="62"/>
    </row>
    <row r="29" spans="1:6" ht="15" customHeight="1">
      <c r="A29" s="46" t="s">
        <v>60</v>
      </c>
      <c r="B29" s="57"/>
      <c r="C29" s="61">
        <f>SUM(B28:B28)</f>
        <v>3477</v>
      </c>
      <c r="D29" s="57"/>
      <c r="E29" s="61">
        <f>SUM(D28:D28)</f>
        <v>14565</v>
      </c>
      <c r="F29" s="66"/>
    </row>
    <row r="30" spans="1:5" ht="15" customHeight="1">
      <c r="A30" s="46"/>
      <c r="B30" s="60"/>
      <c r="C30" s="64"/>
      <c r="D30" s="60"/>
      <c r="E30" s="64"/>
    </row>
    <row r="31" spans="1:5" ht="15.75" thickBot="1">
      <c r="A31" s="46" t="s">
        <v>61</v>
      </c>
      <c r="B31" s="60"/>
      <c r="C31" s="67">
        <f>C20+C25+C29</f>
        <v>-1072864</v>
      </c>
      <c r="D31" s="60"/>
      <c r="E31" s="67">
        <f>E20+E25+E29</f>
        <v>-170728</v>
      </c>
    </row>
    <row r="32" spans="1:5" ht="15" customHeight="1">
      <c r="A32" s="52"/>
      <c r="B32" s="60"/>
      <c r="C32" s="68"/>
      <c r="D32" s="60"/>
      <c r="E32" s="68"/>
    </row>
    <row r="33" spans="1:5" ht="15" customHeight="1">
      <c r="A33" s="52" t="s">
        <v>37</v>
      </c>
      <c r="B33" s="60"/>
      <c r="C33" s="64"/>
      <c r="D33" s="60"/>
      <c r="E33" s="64"/>
    </row>
    <row r="34" spans="1:6" ht="15" customHeight="1">
      <c r="A34" s="46" t="s">
        <v>62</v>
      </c>
      <c r="B34" s="60"/>
      <c r="C34" s="63">
        <v>4671949</v>
      </c>
      <c r="D34" s="60"/>
      <c r="E34" s="63">
        <v>3819743</v>
      </c>
      <c r="F34" s="66"/>
    </row>
    <row r="35" spans="1:5" ht="15" customHeight="1">
      <c r="A35" s="46" t="s">
        <v>63</v>
      </c>
      <c r="B35" s="69">
        <f>C31</f>
        <v>-1072864</v>
      </c>
      <c r="C35" s="64"/>
      <c r="D35" s="69">
        <f>E31</f>
        <v>-170728</v>
      </c>
      <c r="E35" s="64"/>
    </row>
    <row r="36" spans="1:5" ht="15" customHeight="1">
      <c r="A36" s="70" t="s">
        <v>64</v>
      </c>
      <c r="B36" s="69">
        <f>-'[1]4Q18 Trial Balance'!H191</f>
        <v>-35413</v>
      </c>
      <c r="C36" s="62"/>
      <c r="D36" s="69">
        <f>-44815+1</f>
        <v>-44814</v>
      </c>
      <c r="E36" s="62"/>
    </row>
    <row r="37" spans="1:6" ht="15" customHeight="1">
      <c r="A37" s="70" t="s">
        <v>65</v>
      </c>
      <c r="B37" s="65">
        <f>-'[1]4Q18 Trial Balance'!H187</f>
        <v>-894</v>
      </c>
      <c r="C37" s="62"/>
      <c r="D37" s="65">
        <v>-41423</v>
      </c>
      <c r="E37" s="62"/>
      <c r="F37" s="66"/>
    </row>
    <row r="38" spans="2:5" ht="15" customHeight="1">
      <c r="B38" s="69"/>
      <c r="C38" s="64"/>
      <c r="D38" s="57"/>
      <c r="E38" s="64"/>
    </row>
    <row r="39" spans="1:5" ht="15" customHeight="1">
      <c r="A39" s="46" t="s">
        <v>66</v>
      </c>
      <c r="C39" s="69">
        <f>SUM(B35:B37)</f>
        <v>-1109171</v>
      </c>
      <c r="D39" s="72"/>
      <c r="E39" s="63">
        <f>SUM(D35:D37)</f>
        <v>-256965</v>
      </c>
    </row>
    <row r="40" spans="1:6" ht="15" customHeight="1">
      <c r="A40" s="46"/>
      <c r="C40" s="62"/>
      <c r="D40" s="71"/>
      <c r="E40" s="62"/>
      <c r="F40" s="66"/>
    </row>
    <row r="41" spans="1:5" ht="15" customHeight="1">
      <c r="A41" s="73" t="s">
        <v>67</v>
      </c>
      <c r="C41" s="74"/>
      <c r="D41" s="71"/>
      <c r="E41" s="74"/>
    </row>
    <row r="42" spans="1:5" ht="15" customHeight="1" thickBot="1">
      <c r="A42" s="75"/>
      <c r="B42" s="54"/>
      <c r="C42" s="76">
        <f>C34+C39</f>
        <v>3562778</v>
      </c>
      <c r="D42" s="54"/>
      <c r="E42" s="76">
        <f>E34+E39</f>
        <v>3562778</v>
      </c>
    </row>
    <row r="43" spans="1:6" ht="15" customHeight="1" thickTop="1">
      <c r="A43" s="75"/>
      <c r="C43" s="77">
        <f>'[1]4Q18 Trial Balance'!F601</f>
        <v>-3562777.580000003</v>
      </c>
      <c r="D43" s="77"/>
      <c r="E43" s="77">
        <f>C43</f>
        <v>-3562777.580000003</v>
      </c>
      <c r="F43" s="66"/>
    </row>
    <row r="44" spans="3:5" ht="15" customHeight="1">
      <c r="C44" s="78">
        <f>C42+C43</f>
        <v>0.41999999713152647</v>
      </c>
      <c r="D44" s="79"/>
      <c r="E44" s="78">
        <f>E42+E43</f>
        <v>0.41999999713152647</v>
      </c>
    </row>
    <row r="45" ht="15" customHeight="1">
      <c r="A45" s="80"/>
    </row>
  </sheetData>
  <sheetProtection/>
  <mergeCells count="4">
    <mergeCell ref="A1:E1"/>
    <mergeCell ref="A2:C2"/>
    <mergeCell ref="A3:E3"/>
    <mergeCell ref="A4:E4"/>
  </mergeCells>
  <printOptions horizontalCentered="1"/>
  <pageMargins left="0.25" right="0.25" top="0.5" bottom="0.5" header="0.25" footer="0.25"/>
  <pageSetup horizontalDpi="2400" verticalDpi="2400" orientation="portrait" scale="80"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H85"/>
  <sheetViews>
    <sheetView zoomScalePageLayoutView="0" workbookViewId="0" topLeftCell="A1">
      <selection activeCell="A1" sqref="A1:F1"/>
    </sheetView>
  </sheetViews>
  <sheetFormatPr defaultColWidth="15.7109375" defaultRowHeight="15" customHeight="1"/>
  <cols>
    <col min="1" max="1" width="64.7109375" style="125" bestFit="1" customWidth="1"/>
    <col min="2" max="3" width="15.7109375" style="125" customWidth="1"/>
    <col min="4" max="5" width="15.7109375" style="126" customWidth="1"/>
    <col min="6" max="6" width="15.7109375" style="127" customWidth="1"/>
    <col min="7" max="16384" width="15.7109375" style="125" customWidth="1"/>
  </cols>
  <sheetData>
    <row r="1" spans="1:6" s="81" customFormat="1" ht="30" customHeight="1">
      <c r="A1" s="321" t="s">
        <v>0</v>
      </c>
      <c r="B1" s="321"/>
      <c r="C1" s="321"/>
      <c r="D1" s="321"/>
      <c r="E1" s="321"/>
      <c r="F1" s="321"/>
    </row>
    <row r="2" spans="1:6" s="82" customFormat="1" ht="15" customHeight="1">
      <c r="A2" s="322"/>
      <c r="B2" s="322"/>
      <c r="C2" s="322"/>
      <c r="D2" s="322"/>
      <c r="E2" s="322"/>
      <c r="F2" s="322"/>
    </row>
    <row r="3" spans="1:6" s="83" customFormat="1" ht="15" customHeight="1">
      <c r="A3" s="323" t="s">
        <v>68</v>
      </c>
      <c r="B3" s="323"/>
      <c r="C3" s="323"/>
      <c r="D3" s="323"/>
      <c r="E3" s="323"/>
      <c r="F3" s="323"/>
    </row>
    <row r="4" spans="1:6" s="83" customFormat="1" ht="15" customHeight="1">
      <c r="A4" s="323" t="s">
        <v>69</v>
      </c>
      <c r="B4" s="323"/>
      <c r="C4" s="323"/>
      <c r="D4" s="323"/>
      <c r="E4" s="323"/>
      <c r="F4" s="323"/>
    </row>
    <row r="5" spans="1:6" s="89" customFormat="1" ht="15" customHeight="1">
      <c r="A5" s="84"/>
      <c r="B5" s="85"/>
      <c r="C5" s="85"/>
      <c r="D5" s="86"/>
      <c r="E5" s="87"/>
      <c r="F5" s="88"/>
    </row>
    <row r="6" spans="1:6" s="92" customFormat="1" ht="30" customHeight="1">
      <c r="A6" s="90"/>
      <c r="B6" s="91" t="s">
        <v>70</v>
      </c>
      <c r="C6" s="91" t="s">
        <v>71</v>
      </c>
      <c r="D6" s="91" t="s">
        <v>72</v>
      </c>
      <c r="E6" s="91" t="s">
        <v>73</v>
      </c>
      <c r="F6" s="91" t="s">
        <v>74</v>
      </c>
    </row>
    <row r="7" spans="1:6" s="96" customFormat="1" ht="15" customHeight="1">
      <c r="A7" s="93" t="s">
        <v>75</v>
      </c>
      <c r="B7" s="94"/>
      <c r="C7" s="94"/>
      <c r="D7" s="95"/>
      <c r="E7" s="95"/>
      <c r="F7" s="95"/>
    </row>
    <row r="8" spans="1:6" s="100" customFormat="1" ht="15" customHeight="1">
      <c r="A8" s="97" t="s">
        <v>76</v>
      </c>
      <c r="B8" s="98">
        <f>'Premiums QTD-7'!B12</f>
        <v>1807520</v>
      </c>
      <c r="C8" s="98">
        <f>'Premiums QTD-7'!C12</f>
        <v>-6907</v>
      </c>
      <c r="D8" s="99">
        <f>'Premiums QTD-7'!D12</f>
        <v>0</v>
      </c>
      <c r="E8" s="99">
        <f>'Premiums QTD-7'!E12</f>
        <v>0</v>
      </c>
      <c r="F8" s="98">
        <f>SUM(B8:E8)</f>
        <v>1800613</v>
      </c>
    </row>
    <row r="9" spans="1:8" s="100" customFormat="1" ht="15" customHeight="1">
      <c r="A9" s="101" t="s">
        <v>77</v>
      </c>
      <c r="B9" s="102">
        <f>'Earned Incurred QTD-5'!D55</f>
        <v>3477</v>
      </c>
      <c r="C9" s="99">
        <v>0</v>
      </c>
      <c r="D9" s="99">
        <v>0</v>
      </c>
      <c r="E9" s="99">
        <v>0</v>
      </c>
      <c r="F9" s="102">
        <f>SUM(B9:E9)</f>
        <v>3477</v>
      </c>
      <c r="H9" s="103"/>
    </row>
    <row r="10" spans="1:6" s="100" customFormat="1" ht="15" customHeight="1">
      <c r="A10" s="97" t="s">
        <v>78</v>
      </c>
      <c r="B10" s="102">
        <f>'Earned Incurred QTD-5'!C48</f>
        <v>50111</v>
      </c>
      <c r="C10" s="99">
        <v>0</v>
      </c>
      <c r="D10" s="99">
        <v>0</v>
      </c>
      <c r="E10" s="99">
        <v>0</v>
      </c>
      <c r="F10" s="102">
        <f>SUM(B10:E10)</f>
        <v>50111</v>
      </c>
    </row>
    <row r="11" spans="1:8" s="100" customFormat="1" ht="15" customHeight="1">
      <c r="A11" s="97" t="s">
        <v>79</v>
      </c>
      <c r="B11" s="102">
        <f>'Earned Incurred QTD-5'!D53</f>
        <v>1385</v>
      </c>
      <c r="C11" s="99">
        <v>0</v>
      </c>
      <c r="D11" s="99">
        <v>0</v>
      </c>
      <c r="E11" s="99">
        <v>0</v>
      </c>
      <c r="F11" s="102">
        <f>SUM(B11:E11)</f>
        <v>1385</v>
      </c>
      <c r="H11" s="103"/>
    </row>
    <row r="12" spans="1:6" s="100" customFormat="1" ht="15" customHeight="1" thickBot="1">
      <c r="A12" s="104" t="s">
        <v>80</v>
      </c>
      <c r="B12" s="105">
        <f>SUM(B8:B11)</f>
        <v>1862493</v>
      </c>
      <c r="C12" s="105">
        <f>SUM(C8:C11)</f>
        <v>-6907</v>
      </c>
      <c r="D12" s="106">
        <f>SUM(D8:D11)</f>
        <v>0</v>
      </c>
      <c r="E12" s="106">
        <f>SUM(E8:E11)</f>
        <v>0</v>
      </c>
      <c r="F12" s="107">
        <f>SUM(F8:F11)</f>
        <v>1855586</v>
      </c>
    </row>
    <row r="13" spans="1:6" s="100" customFormat="1" ht="15" customHeight="1" thickTop="1">
      <c r="A13" s="104"/>
      <c r="B13" s="108"/>
      <c r="C13" s="108"/>
      <c r="D13" s="108"/>
      <c r="E13" s="109"/>
      <c r="F13" s="109"/>
    </row>
    <row r="14" spans="1:6" s="100" customFormat="1" ht="15" customHeight="1">
      <c r="A14" s="93" t="s">
        <v>81</v>
      </c>
      <c r="B14" s="95"/>
      <c r="C14" s="95"/>
      <c r="D14" s="95"/>
      <c r="E14" s="110"/>
      <c r="F14" s="109"/>
    </row>
    <row r="15" spans="1:6" s="100" customFormat="1" ht="15" customHeight="1">
      <c r="A15" s="104" t="s">
        <v>82</v>
      </c>
      <c r="B15" s="102">
        <f>'Losses Incurred QTD-9'!B12</f>
        <v>280224</v>
      </c>
      <c r="C15" s="102">
        <f>'Losses Incurred QTD-9'!C12</f>
        <v>194029</v>
      </c>
      <c r="D15" s="111">
        <f>'Losses Incurred QTD-9'!D12</f>
        <v>-614</v>
      </c>
      <c r="E15" s="99">
        <f>'Losses Incurred QTD-9'!E12</f>
        <v>0</v>
      </c>
      <c r="F15" s="102">
        <f aca="true" t="shared" si="0" ref="F15:F23">SUM(B15:E15)</f>
        <v>473639</v>
      </c>
    </row>
    <row r="16" spans="1:6" s="100" customFormat="1" ht="15" customHeight="1">
      <c r="A16" s="104" t="s">
        <v>83</v>
      </c>
      <c r="B16" s="102">
        <f>'[1]Loss Expenses Paid QTD-15'!C24</f>
        <v>49019</v>
      </c>
      <c r="C16" s="102">
        <f>'[1]Loss Expenses Paid QTD-15'!C18</f>
        <v>29520</v>
      </c>
      <c r="D16" s="102">
        <f>'[1]Loss Expenses Paid QTD-15'!C12</f>
        <v>10960</v>
      </c>
      <c r="E16" s="99">
        <v>0</v>
      </c>
      <c r="F16" s="102">
        <f t="shared" si="0"/>
        <v>89499</v>
      </c>
    </row>
    <row r="17" spans="1:6" s="100" customFormat="1" ht="15" customHeight="1">
      <c r="A17" s="104" t="s">
        <v>84</v>
      </c>
      <c r="B17" s="102">
        <f>'[1]Loss Expenses Paid QTD-15'!I24</f>
        <v>141479</v>
      </c>
      <c r="C17" s="102">
        <f>'[1]Loss Expenses Paid QTD-15'!I18</f>
        <v>103766</v>
      </c>
      <c r="D17" s="102">
        <f>'[1]Loss Expenses Paid QTD-15'!I12</f>
        <v>0</v>
      </c>
      <c r="E17" s="99">
        <v>0</v>
      </c>
      <c r="F17" s="102">
        <f t="shared" si="0"/>
        <v>245245</v>
      </c>
    </row>
    <row r="18" spans="1:6" s="100" customFormat="1" ht="15" customHeight="1">
      <c r="A18" s="104" t="s">
        <v>85</v>
      </c>
      <c r="B18" s="102">
        <f>'[1]4Q18 Trial Balance'!H371</f>
        <v>7023</v>
      </c>
      <c r="C18" s="99">
        <v>0</v>
      </c>
      <c r="D18" s="99">
        <v>0</v>
      </c>
      <c r="E18" s="99">
        <v>0</v>
      </c>
      <c r="F18" s="102">
        <f t="shared" si="0"/>
        <v>7023</v>
      </c>
    </row>
    <row r="19" spans="1:6" s="100" customFormat="1" ht="15" customHeight="1">
      <c r="A19" s="112" t="s">
        <v>86</v>
      </c>
      <c r="B19" s="102">
        <f>'[1]4Q18 Trial Balance'!H377</f>
        <v>8880</v>
      </c>
      <c r="C19" s="99">
        <v>0</v>
      </c>
      <c r="D19" s="99">
        <v>0</v>
      </c>
      <c r="E19" s="99">
        <v>0</v>
      </c>
      <c r="F19" s="102">
        <f t="shared" si="0"/>
        <v>8880</v>
      </c>
    </row>
    <row r="20" spans="1:6" s="100" customFormat="1" ht="15" customHeight="1">
      <c r="A20" s="104" t="s">
        <v>87</v>
      </c>
      <c r="B20" s="102">
        <f>'[1]4Q18 Trial Balance'!H373</f>
        <v>4000</v>
      </c>
      <c r="C20" s="99">
        <v>0</v>
      </c>
      <c r="D20" s="99">
        <v>0</v>
      </c>
      <c r="E20" s="99">
        <v>0</v>
      </c>
      <c r="F20" s="102">
        <f t="shared" si="0"/>
        <v>4000</v>
      </c>
    </row>
    <row r="21" spans="1:6" s="100" customFormat="1" ht="15" customHeight="1">
      <c r="A21" s="112" t="s">
        <v>88</v>
      </c>
      <c r="B21" s="102">
        <f>'[1]4Q18 Trial Balance'!H366</f>
        <v>146420</v>
      </c>
      <c r="C21" s="111">
        <f>'[1]4Q18 Trial Balance'!H362</f>
        <v>-459</v>
      </c>
      <c r="D21" s="99">
        <f>'[1]4Q18 Trial Balance'!H358</f>
        <v>0</v>
      </c>
      <c r="E21" s="99">
        <v>0</v>
      </c>
      <c r="F21" s="102">
        <f t="shared" si="0"/>
        <v>145961</v>
      </c>
    </row>
    <row r="22" spans="1:6" s="100" customFormat="1" ht="15" customHeight="1">
      <c r="A22" s="104" t="s">
        <v>89</v>
      </c>
      <c r="B22" s="102">
        <f>'Earned Incurred QTD-5'!C39</f>
        <v>1504315</v>
      </c>
      <c r="C22" s="99">
        <v>0</v>
      </c>
      <c r="D22" s="99">
        <v>0</v>
      </c>
      <c r="E22" s="99">
        <v>0</v>
      </c>
      <c r="F22" s="102">
        <f t="shared" si="0"/>
        <v>1504315</v>
      </c>
    </row>
    <row r="23" spans="1:6" s="100" customFormat="1" ht="15" customHeight="1">
      <c r="A23" s="104" t="s">
        <v>34</v>
      </c>
      <c r="B23" s="99">
        <v>0</v>
      </c>
      <c r="C23" s="99">
        <v>0</v>
      </c>
      <c r="D23" s="99">
        <v>0</v>
      </c>
      <c r="E23" s="99">
        <v>0</v>
      </c>
      <c r="F23" s="99">
        <f t="shared" si="0"/>
        <v>0</v>
      </c>
    </row>
    <row r="24" spans="1:7" s="100" customFormat="1" ht="15" customHeight="1" thickBot="1">
      <c r="A24" s="104" t="s">
        <v>80</v>
      </c>
      <c r="B24" s="105">
        <f>SUM(B15:B23)</f>
        <v>2141360</v>
      </c>
      <c r="C24" s="105">
        <f>SUM(C15:C23)</f>
        <v>326856</v>
      </c>
      <c r="D24" s="105">
        <f>SUM(D15:D23)</f>
        <v>10346</v>
      </c>
      <c r="E24" s="106">
        <f>SUM(E15:E23)</f>
        <v>0</v>
      </c>
      <c r="F24" s="107">
        <f>SUM(F15:F23)</f>
        <v>2478562</v>
      </c>
      <c r="G24" s="104"/>
    </row>
    <row r="25" spans="1:6" s="100" customFormat="1" ht="15" customHeight="1" thickTop="1">
      <c r="A25" s="104"/>
      <c r="B25" s="108"/>
      <c r="C25" s="108"/>
      <c r="D25" s="108"/>
      <c r="E25" s="109"/>
      <c r="F25" s="109"/>
    </row>
    <row r="26" spans="1:6" s="100" customFormat="1" ht="15" customHeight="1" thickBot="1">
      <c r="A26" s="113" t="s">
        <v>90</v>
      </c>
      <c r="B26" s="114">
        <f>B12-B24</f>
        <v>-278867</v>
      </c>
      <c r="C26" s="114">
        <f>C12-C24</f>
        <v>-333763</v>
      </c>
      <c r="D26" s="114">
        <f>D12-D24</f>
        <v>-10346</v>
      </c>
      <c r="E26" s="106">
        <f>E12-E24</f>
        <v>0</v>
      </c>
      <c r="F26" s="115">
        <f>SUM(B26:E26)</f>
        <v>-622976</v>
      </c>
    </row>
    <row r="27" spans="1:6" s="100" customFormat="1" ht="15" customHeight="1" thickTop="1">
      <c r="A27" s="104"/>
      <c r="B27" s="108"/>
      <c r="C27" s="108"/>
      <c r="D27" s="108"/>
      <c r="E27" s="109"/>
      <c r="F27" s="109"/>
    </row>
    <row r="28" spans="1:6" s="100" customFormat="1" ht="15" customHeight="1">
      <c r="A28" s="93" t="s">
        <v>91</v>
      </c>
      <c r="B28" s="95"/>
      <c r="C28" s="95"/>
      <c r="D28" s="95"/>
      <c r="E28" s="110"/>
      <c r="F28" s="109"/>
    </row>
    <row r="29" spans="1:6" s="100" customFormat="1" ht="15" customHeight="1">
      <c r="A29" s="104" t="s">
        <v>92</v>
      </c>
      <c r="B29" s="102">
        <f>'Earned Incurred QTD-5'!B50</f>
        <v>59278</v>
      </c>
      <c r="C29" s="99">
        <v>0</v>
      </c>
      <c r="D29" s="99">
        <v>0</v>
      </c>
      <c r="E29" s="99">
        <v>0</v>
      </c>
      <c r="F29" s="102">
        <f>SUM(B29:E29)</f>
        <v>59278</v>
      </c>
    </row>
    <row r="30" spans="1:6" s="100" customFormat="1" ht="15" customHeight="1">
      <c r="A30" s="104" t="s">
        <v>93</v>
      </c>
      <c r="B30" s="102">
        <f>'Equity YTD-4'!$B$30</f>
        <v>211784</v>
      </c>
      <c r="C30" s="99">
        <v>0</v>
      </c>
      <c r="D30" s="99">
        <v>0</v>
      </c>
      <c r="E30" s="99">
        <v>0</v>
      </c>
      <c r="F30" s="102">
        <f>SUM(B30:E30)</f>
        <v>211784</v>
      </c>
    </row>
    <row r="31" spans="1:6" s="100" customFormat="1" ht="15" customHeight="1">
      <c r="A31" s="104" t="s">
        <v>65</v>
      </c>
      <c r="B31" s="102">
        <f>-'Income Statement-2'!B37</f>
        <v>894</v>
      </c>
      <c r="C31" s="99">
        <v>0</v>
      </c>
      <c r="D31" s="99">
        <v>0</v>
      </c>
      <c r="E31" s="99">
        <v>0</v>
      </c>
      <c r="F31" s="102">
        <f>SUM(B31:E31)</f>
        <v>894</v>
      </c>
    </row>
    <row r="32" spans="1:8" s="100" customFormat="1" ht="15" customHeight="1" thickBot="1">
      <c r="A32" s="104" t="s">
        <v>80</v>
      </c>
      <c r="B32" s="105">
        <f>SUM(B29:B31)</f>
        <v>271956</v>
      </c>
      <c r="C32" s="116">
        <f>SUM(C29:C31)</f>
        <v>0</v>
      </c>
      <c r="D32" s="116">
        <f>SUM(D29:D31)</f>
        <v>0</v>
      </c>
      <c r="E32" s="116">
        <f>SUM(E29:E31)</f>
        <v>0</v>
      </c>
      <c r="F32" s="107">
        <f>SUM(F29:F31)</f>
        <v>271956</v>
      </c>
      <c r="G32" s="117"/>
      <c r="H32" s="103"/>
    </row>
    <row r="33" spans="1:8" s="100" customFormat="1" ht="15" customHeight="1" thickTop="1">
      <c r="A33" s="104"/>
      <c r="B33" s="108"/>
      <c r="C33" s="108"/>
      <c r="D33" s="108"/>
      <c r="E33" s="109"/>
      <c r="F33" s="109"/>
      <c r="H33" s="103"/>
    </row>
    <row r="34" spans="1:6" s="100" customFormat="1" ht="15" customHeight="1">
      <c r="A34" s="93" t="s">
        <v>94</v>
      </c>
      <c r="B34" s="95"/>
      <c r="C34" s="95"/>
      <c r="D34" s="95"/>
      <c r="E34" s="110"/>
      <c r="F34" s="109"/>
    </row>
    <row r="35" spans="1:6" s="100" customFormat="1" ht="15" customHeight="1">
      <c r="A35" s="104" t="s">
        <v>95</v>
      </c>
      <c r="B35" s="102">
        <f>'Earned Incurred QTD-5'!B49</f>
        <v>71988</v>
      </c>
      <c r="C35" s="99">
        <v>0</v>
      </c>
      <c r="D35" s="99">
        <v>0</v>
      </c>
      <c r="E35" s="99">
        <v>0</v>
      </c>
      <c r="F35" s="102">
        <f>SUM(B35:E35)</f>
        <v>71988</v>
      </c>
    </row>
    <row r="36" spans="1:6" s="100" customFormat="1" ht="15" customHeight="1">
      <c r="A36" s="104" t="s">
        <v>96</v>
      </c>
      <c r="B36" s="102">
        <v>176371</v>
      </c>
      <c r="C36" s="99">
        <v>0</v>
      </c>
      <c r="D36" s="99">
        <v>0</v>
      </c>
      <c r="E36" s="99">
        <v>0</v>
      </c>
      <c r="F36" s="102">
        <f>SUM(B36:E36)</f>
        <v>176371</v>
      </c>
    </row>
    <row r="37" spans="1:6" s="100" customFormat="1" ht="15" customHeight="1" thickBot="1">
      <c r="A37" s="104" t="s">
        <v>80</v>
      </c>
      <c r="B37" s="105">
        <f>SUM(B35:B36)</f>
        <v>248359</v>
      </c>
      <c r="C37" s="116">
        <f>SUM(C35:C36)</f>
        <v>0</v>
      </c>
      <c r="D37" s="116">
        <f>SUM(D35:D36)</f>
        <v>0</v>
      </c>
      <c r="E37" s="116">
        <f>SUM(E35:E36)</f>
        <v>0</v>
      </c>
      <c r="F37" s="107">
        <f>SUM(F35:F36)</f>
        <v>248359</v>
      </c>
    </row>
    <row r="38" spans="1:6" s="100" customFormat="1" ht="15" customHeight="1" thickTop="1">
      <c r="A38" s="104"/>
      <c r="B38" s="108"/>
      <c r="C38" s="108"/>
      <c r="D38" s="108"/>
      <c r="E38" s="109"/>
      <c r="F38" s="118"/>
    </row>
    <row r="39" spans="1:6" s="100" customFormat="1" ht="15" customHeight="1" thickBot="1">
      <c r="A39" s="93" t="s">
        <v>97</v>
      </c>
      <c r="B39" s="114">
        <f>B26-B32+B37</f>
        <v>-302464</v>
      </c>
      <c r="C39" s="114">
        <f>C26-C32+C37</f>
        <v>-333763</v>
      </c>
      <c r="D39" s="114">
        <f>D26-D32+D37</f>
        <v>-10346</v>
      </c>
      <c r="E39" s="106">
        <f>E26-E32+E37</f>
        <v>0</v>
      </c>
      <c r="F39" s="115">
        <f>F26-F32+F37</f>
        <v>-646573</v>
      </c>
    </row>
    <row r="40" spans="1:6" s="100" customFormat="1" ht="15" customHeight="1" thickTop="1">
      <c r="A40" s="104"/>
      <c r="B40" s="108"/>
      <c r="C40" s="108"/>
      <c r="D40" s="108"/>
      <c r="E40" s="109"/>
      <c r="F40" s="109"/>
    </row>
    <row r="41" spans="1:6" s="100" customFormat="1" ht="15" customHeight="1">
      <c r="A41" s="119" t="s">
        <v>98</v>
      </c>
      <c r="B41" s="120"/>
      <c r="C41" s="120"/>
      <c r="D41" s="120"/>
      <c r="E41" s="109"/>
      <c r="F41" s="109"/>
    </row>
    <row r="42" spans="1:6" s="100" customFormat="1" ht="15" customHeight="1">
      <c r="A42" s="104" t="s">
        <v>28</v>
      </c>
      <c r="B42" s="102">
        <f>'Premiums QTD-7'!B18</f>
        <v>3862627</v>
      </c>
      <c r="C42" s="99">
        <f>'Premiums QTD-7'!C18</f>
        <v>0</v>
      </c>
      <c r="D42" s="99">
        <f>'Premiums QTD-7'!D18</f>
        <v>0</v>
      </c>
      <c r="E42" s="99">
        <f>'Premiums QTD-7'!E18</f>
        <v>0</v>
      </c>
      <c r="F42" s="102">
        <f>SUM(B42:E42)</f>
        <v>3862627</v>
      </c>
    </row>
    <row r="43" spans="1:6" s="100" customFormat="1" ht="15" customHeight="1">
      <c r="A43" s="104" t="s">
        <v>99</v>
      </c>
      <c r="B43" s="102">
        <f>'Losses Incurred QTD-9'!B18+'Losses Incurred QTD-9'!B24</f>
        <v>1264783</v>
      </c>
      <c r="C43" s="102">
        <f>'Losses Incurred QTD-9'!C18+'Losses Incurred QTD-9'!C24</f>
        <v>411622</v>
      </c>
      <c r="D43" s="102">
        <f>'Losses Incurred QTD-9'!D18+'Losses Incurred QTD-9'!D24</f>
        <v>135819</v>
      </c>
      <c r="E43" s="99">
        <f>'Losses Incurred QTD-9'!E18+'Losses Incurred QTD-9'!E24</f>
        <v>0</v>
      </c>
      <c r="F43" s="102">
        <f>SUM(B43:E43)</f>
        <v>1812224</v>
      </c>
    </row>
    <row r="44" spans="1:6" s="100" customFormat="1" ht="15" customHeight="1">
      <c r="A44" s="104" t="s">
        <v>100</v>
      </c>
      <c r="B44" s="102">
        <f>'Loss Expenses QTD-11'!B18</f>
        <v>232283</v>
      </c>
      <c r="C44" s="102">
        <f>'Loss Expenses QTD-11'!C18</f>
        <v>79398</v>
      </c>
      <c r="D44" s="102">
        <f>'Loss Expenses QTD-11'!D18</f>
        <v>32241</v>
      </c>
      <c r="E44" s="99">
        <f>'Loss Expenses QTD-11'!E18</f>
        <v>0</v>
      </c>
      <c r="F44" s="102">
        <f>SUM(B44:E44)</f>
        <v>343922</v>
      </c>
    </row>
    <row r="45" spans="1:6" s="100" customFormat="1" ht="15" customHeight="1">
      <c r="A45" s="104" t="s">
        <v>101</v>
      </c>
      <c r="B45" s="102">
        <f>'Earned Incurred QTD-5'!B41</f>
        <v>120017</v>
      </c>
      <c r="C45" s="99">
        <v>0</v>
      </c>
      <c r="D45" s="99">
        <v>0</v>
      </c>
      <c r="E45" s="99">
        <v>0</v>
      </c>
      <c r="F45" s="102">
        <f>SUM(B45:E45)</f>
        <v>120017</v>
      </c>
    </row>
    <row r="46" spans="1:7" s="100" customFormat="1" ht="15" customHeight="1">
      <c r="A46" s="104" t="s">
        <v>102</v>
      </c>
      <c r="B46" s="102">
        <f>'Earned Incurred QTD-5'!B33</f>
        <v>124166</v>
      </c>
      <c r="C46" s="99">
        <v>0</v>
      </c>
      <c r="D46" s="99">
        <v>0</v>
      </c>
      <c r="E46" s="99">
        <v>0</v>
      </c>
      <c r="F46" s="102">
        <f>SUM(B46:E46)</f>
        <v>124166</v>
      </c>
      <c r="G46" s="121"/>
    </row>
    <row r="47" spans="1:6" s="100" customFormat="1" ht="15" customHeight="1" thickBot="1">
      <c r="A47" s="122" t="s">
        <v>80</v>
      </c>
      <c r="B47" s="105">
        <f>SUM(B42:B46)</f>
        <v>5603876</v>
      </c>
      <c r="C47" s="105">
        <f>SUM(C42:C46)</f>
        <v>491020</v>
      </c>
      <c r="D47" s="105">
        <f>SUM(D42:D46)</f>
        <v>168060</v>
      </c>
      <c r="E47" s="106">
        <f>SUM(E42:E46)</f>
        <v>0</v>
      </c>
      <c r="F47" s="107">
        <f>SUM(F42:F46)</f>
        <v>6262956</v>
      </c>
    </row>
    <row r="48" spans="1:6" s="100" customFormat="1" ht="15" customHeight="1" thickTop="1">
      <c r="A48" s="104"/>
      <c r="B48" s="108"/>
      <c r="C48" s="108"/>
      <c r="D48" s="108"/>
      <c r="E48" s="109"/>
      <c r="F48" s="109"/>
    </row>
    <row r="49" spans="1:6" s="100" customFormat="1" ht="15" customHeight="1">
      <c r="A49" s="119" t="s">
        <v>103</v>
      </c>
      <c r="B49" s="120"/>
      <c r="C49" s="120"/>
      <c r="D49" s="120"/>
      <c r="E49" s="109"/>
      <c r="F49" s="109"/>
    </row>
    <row r="50" spans="1:6" s="100" customFormat="1" ht="15" customHeight="1">
      <c r="A50" s="104" t="s">
        <v>28</v>
      </c>
      <c r="B50" s="102">
        <f>'Premiums QTD-7'!B24</f>
        <v>3795769</v>
      </c>
      <c r="C50" s="102">
        <f>'Premiums QTD-7'!C24</f>
        <v>241999</v>
      </c>
      <c r="D50" s="99">
        <f>'Premiums QTD-7'!D24</f>
        <v>0</v>
      </c>
      <c r="E50" s="99">
        <f>'Premiums QTD-7'!E24</f>
        <v>0</v>
      </c>
      <c r="F50" s="102">
        <f>SUM(B50:E50)</f>
        <v>4037768</v>
      </c>
    </row>
    <row r="51" spans="1:6" s="100" customFormat="1" ht="15" customHeight="1">
      <c r="A51" s="104" t="s">
        <v>99</v>
      </c>
      <c r="B51" s="102">
        <f>'Losses Incurred QTD-9'!B31</f>
        <v>639607</v>
      </c>
      <c r="C51" s="102">
        <f>'Losses Incurred QTD-9'!C31</f>
        <v>432404</v>
      </c>
      <c r="D51" s="102">
        <f>'Losses Incurred QTD-9'!D31</f>
        <v>135819</v>
      </c>
      <c r="E51" s="99">
        <f>'Losses Incurred QTD-9'!E31</f>
        <v>0</v>
      </c>
      <c r="F51" s="102">
        <f>SUM(B51:E51)</f>
        <v>1207830</v>
      </c>
    </row>
    <row r="52" spans="1:6" s="100" customFormat="1" ht="15" customHeight="1">
      <c r="A52" s="104" t="s">
        <v>104</v>
      </c>
      <c r="B52" s="102">
        <f>'Loss Expenses QTD-11'!B24</f>
        <v>138209</v>
      </c>
      <c r="C52" s="102">
        <f>'Loss Expenses QTD-11'!C24</f>
        <v>113301</v>
      </c>
      <c r="D52" s="102">
        <f>'Loss Expenses QTD-11'!D24</f>
        <v>39068</v>
      </c>
      <c r="E52" s="99">
        <f>'Loss Expenses QTD-11'!E24</f>
        <v>0</v>
      </c>
      <c r="F52" s="102">
        <f>SUM(B52:E52)</f>
        <v>290578</v>
      </c>
    </row>
    <row r="53" spans="1:6" s="100" customFormat="1" ht="15" customHeight="1">
      <c r="A53" s="104" t="s">
        <v>101</v>
      </c>
      <c r="B53" s="102">
        <f>'Earned Incurred QTD-5'!B42</f>
        <v>150038</v>
      </c>
      <c r="C53" s="99">
        <v>0</v>
      </c>
      <c r="D53" s="99">
        <v>0</v>
      </c>
      <c r="E53" s="99">
        <v>0</v>
      </c>
      <c r="F53" s="102">
        <f>SUM(B53:E53)</f>
        <v>150038</v>
      </c>
    </row>
    <row r="54" spans="1:6" s="100" customFormat="1" ht="15" customHeight="1">
      <c r="A54" s="104" t="s">
        <v>102</v>
      </c>
      <c r="B54" s="102">
        <f>'Earned Incurred QTD-5'!B34</f>
        <v>114144</v>
      </c>
      <c r="C54" s="99">
        <v>0</v>
      </c>
      <c r="D54" s="99">
        <v>0</v>
      </c>
      <c r="E54" s="99">
        <v>0</v>
      </c>
      <c r="F54" s="102">
        <f>SUM(B54:E54)</f>
        <v>114144</v>
      </c>
    </row>
    <row r="55" spans="1:6" s="100" customFormat="1" ht="15" customHeight="1" thickBot="1">
      <c r="A55" s="104" t="s">
        <v>80</v>
      </c>
      <c r="B55" s="105">
        <f>SUM(B50:B54)</f>
        <v>4837767</v>
      </c>
      <c r="C55" s="105">
        <f>SUM(C50:C54)</f>
        <v>787704</v>
      </c>
      <c r="D55" s="105">
        <f>SUM(D50:D54)</f>
        <v>174887</v>
      </c>
      <c r="E55" s="106">
        <f>SUM(E50:E54)</f>
        <v>0</v>
      </c>
      <c r="F55" s="107">
        <f>SUM(F50:F54)</f>
        <v>5800358</v>
      </c>
    </row>
    <row r="56" spans="1:6" s="100" customFormat="1" ht="15" customHeight="1" thickTop="1">
      <c r="A56" s="104"/>
      <c r="B56" s="108"/>
      <c r="C56" s="108"/>
      <c r="D56" s="108"/>
      <c r="E56" s="108"/>
      <c r="F56" s="24"/>
    </row>
    <row r="57" spans="1:6" s="100" customFormat="1" ht="15" customHeight="1" thickBot="1">
      <c r="A57" s="113" t="s">
        <v>105</v>
      </c>
      <c r="B57" s="123">
        <f>B39-B47+B55</f>
        <v>-1068573</v>
      </c>
      <c r="C57" s="123">
        <f>C39-C47+C55</f>
        <v>-37079</v>
      </c>
      <c r="D57" s="123">
        <f>D39-D47+D55</f>
        <v>-3519</v>
      </c>
      <c r="E57" s="124">
        <f>E39-E47+E55</f>
        <v>0</v>
      </c>
      <c r="F57" s="123">
        <f>F39-F47+F55</f>
        <v>-1109171</v>
      </c>
    </row>
    <row r="58" spans="1:7" s="100" customFormat="1" ht="15" customHeight="1" thickTop="1">
      <c r="A58" s="96"/>
      <c r="B58" s="96"/>
      <c r="C58" s="96"/>
      <c r="D58" s="108"/>
      <c r="E58" s="108"/>
      <c r="F58" s="18">
        <f>'Income Statement-2'!C39</f>
        <v>-1109171</v>
      </c>
      <c r="G58" s="108"/>
    </row>
    <row r="59" spans="4:7" s="100" customFormat="1" ht="15" customHeight="1">
      <c r="D59" s="108"/>
      <c r="E59" s="108"/>
      <c r="F59" s="18">
        <f>F57-F58</f>
        <v>0</v>
      </c>
      <c r="G59" s="108"/>
    </row>
    <row r="60" spans="4:6" s="100" customFormat="1" ht="15" customHeight="1">
      <c r="D60" s="108"/>
      <c r="E60" s="108"/>
      <c r="F60" s="24"/>
    </row>
    <row r="61" spans="4:6" s="100" customFormat="1" ht="15" customHeight="1">
      <c r="D61" s="108"/>
      <c r="E61" s="108"/>
      <c r="F61" s="24"/>
    </row>
    <row r="62" spans="4:6" s="100" customFormat="1" ht="15" customHeight="1">
      <c r="D62" s="108"/>
      <c r="E62" s="108"/>
      <c r="F62" s="24"/>
    </row>
    <row r="63" spans="4:6" s="100" customFormat="1" ht="15" customHeight="1">
      <c r="D63" s="108"/>
      <c r="E63" s="108"/>
      <c r="F63" s="24"/>
    </row>
    <row r="64" spans="4:6" s="100" customFormat="1" ht="15" customHeight="1">
      <c r="D64" s="108"/>
      <c r="E64" s="108"/>
      <c r="F64" s="24"/>
    </row>
    <row r="65" spans="4:6" s="100" customFormat="1" ht="15" customHeight="1">
      <c r="D65" s="108"/>
      <c r="E65" s="108"/>
      <c r="F65" s="24"/>
    </row>
    <row r="66" spans="4:6" s="100" customFormat="1" ht="15" customHeight="1">
      <c r="D66" s="108"/>
      <c r="E66" s="108"/>
      <c r="F66" s="24"/>
    </row>
    <row r="67" spans="4:6" s="100" customFormat="1" ht="15" customHeight="1">
      <c r="D67" s="108"/>
      <c r="E67" s="108"/>
      <c r="F67" s="24"/>
    </row>
    <row r="68" spans="4:6" s="100" customFormat="1" ht="15" customHeight="1">
      <c r="D68" s="108"/>
      <c r="E68" s="108"/>
      <c r="F68" s="24"/>
    </row>
    <row r="69" spans="4:6" s="100" customFormat="1" ht="15" customHeight="1">
      <c r="D69" s="108"/>
      <c r="E69" s="108"/>
      <c r="F69" s="24"/>
    </row>
    <row r="70" spans="4:6" s="100" customFormat="1" ht="15" customHeight="1">
      <c r="D70" s="108"/>
      <c r="E70" s="108"/>
      <c r="F70" s="24"/>
    </row>
    <row r="71" spans="4:6" s="100" customFormat="1" ht="15" customHeight="1">
      <c r="D71" s="108"/>
      <c r="E71" s="108"/>
      <c r="F71" s="24"/>
    </row>
    <row r="72" spans="4:6" s="100" customFormat="1" ht="15" customHeight="1">
      <c r="D72" s="108"/>
      <c r="E72" s="108"/>
      <c r="F72" s="24"/>
    </row>
    <row r="73" spans="4:6" s="100" customFormat="1" ht="15" customHeight="1">
      <c r="D73" s="108"/>
      <c r="E73" s="108"/>
      <c r="F73" s="24"/>
    </row>
    <row r="74" spans="4:6" s="100" customFormat="1" ht="15" customHeight="1">
      <c r="D74" s="108"/>
      <c r="E74" s="108"/>
      <c r="F74" s="24"/>
    </row>
    <row r="75" spans="4:6" s="100" customFormat="1" ht="15" customHeight="1">
      <c r="D75" s="108"/>
      <c r="E75" s="108"/>
      <c r="F75" s="24"/>
    </row>
    <row r="76" spans="4:6" s="100" customFormat="1" ht="15" customHeight="1">
      <c r="D76" s="108"/>
      <c r="E76" s="108"/>
      <c r="F76" s="24"/>
    </row>
    <row r="77" spans="4:6" s="100" customFormat="1" ht="15" customHeight="1">
      <c r="D77" s="108"/>
      <c r="E77" s="108"/>
      <c r="F77" s="24"/>
    </row>
    <row r="78" spans="4:6" s="100" customFormat="1" ht="15" customHeight="1">
      <c r="D78" s="108"/>
      <c r="E78" s="108"/>
      <c r="F78" s="24"/>
    </row>
    <row r="79" spans="4:6" s="100" customFormat="1" ht="15" customHeight="1">
      <c r="D79" s="108"/>
      <c r="E79" s="108"/>
      <c r="F79" s="24"/>
    </row>
    <row r="80" spans="4:6" s="100" customFormat="1" ht="15" customHeight="1">
      <c r="D80" s="108"/>
      <c r="E80" s="108"/>
      <c r="F80" s="24"/>
    </row>
    <row r="81" spans="4:6" s="100" customFormat="1" ht="15" customHeight="1">
      <c r="D81" s="108"/>
      <c r="E81" s="108"/>
      <c r="F81" s="24"/>
    </row>
    <row r="82" spans="4:6" s="100" customFormat="1" ht="15" customHeight="1">
      <c r="D82" s="108"/>
      <c r="E82" s="108"/>
      <c r="F82" s="24"/>
    </row>
    <row r="83" spans="4:6" s="100" customFormat="1" ht="15" customHeight="1">
      <c r="D83" s="108"/>
      <c r="E83" s="108"/>
      <c r="F83" s="24"/>
    </row>
    <row r="84" spans="4:6" s="100" customFormat="1" ht="15" customHeight="1">
      <c r="D84" s="108"/>
      <c r="E84" s="108"/>
      <c r="F84" s="24"/>
    </row>
    <row r="85" spans="4:6" s="100" customFormat="1" ht="15" customHeight="1">
      <c r="D85" s="108"/>
      <c r="E85" s="108"/>
      <c r="F85" s="24"/>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H89"/>
  <sheetViews>
    <sheetView zoomScalePageLayoutView="0" workbookViewId="0" topLeftCell="A1">
      <selection activeCell="A1" sqref="A1:F1"/>
    </sheetView>
  </sheetViews>
  <sheetFormatPr defaultColWidth="15.7109375" defaultRowHeight="15" customHeight="1"/>
  <cols>
    <col min="1" max="1" width="64.7109375" style="125" bestFit="1" customWidth="1"/>
    <col min="2" max="3" width="15.7109375" style="125" customWidth="1"/>
    <col min="4" max="5" width="15.7109375" style="126" customWidth="1"/>
    <col min="6" max="6" width="15.7109375" style="127" customWidth="1"/>
    <col min="7" max="16384" width="15.7109375" style="125" customWidth="1"/>
  </cols>
  <sheetData>
    <row r="1" spans="1:6" s="81" customFormat="1" ht="30" customHeight="1">
      <c r="A1" s="321" t="s">
        <v>0</v>
      </c>
      <c r="B1" s="321"/>
      <c r="C1" s="321"/>
      <c r="D1" s="321"/>
      <c r="E1" s="321"/>
      <c r="F1" s="321"/>
    </row>
    <row r="2" spans="1:6" s="82" customFormat="1" ht="15" customHeight="1">
      <c r="A2" s="322"/>
      <c r="B2" s="322"/>
      <c r="C2" s="322"/>
      <c r="D2" s="322"/>
      <c r="E2" s="322"/>
      <c r="F2" s="322"/>
    </row>
    <row r="3" spans="1:6" s="83" customFormat="1" ht="15" customHeight="1">
      <c r="A3" s="323" t="s">
        <v>68</v>
      </c>
      <c r="B3" s="323"/>
      <c r="C3" s="323"/>
      <c r="D3" s="323"/>
      <c r="E3" s="323"/>
      <c r="F3" s="323"/>
    </row>
    <row r="4" spans="1:6" s="83" customFormat="1" ht="15" customHeight="1">
      <c r="A4" s="323" t="s">
        <v>106</v>
      </c>
      <c r="B4" s="323"/>
      <c r="C4" s="323"/>
      <c r="D4" s="323"/>
      <c r="E4" s="323"/>
      <c r="F4" s="323"/>
    </row>
    <row r="5" spans="1:6" s="89" customFormat="1" ht="15" customHeight="1">
      <c r="A5" s="128"/>
      <c r="B5" s="129"/>
      <c r="C5" s="129"/>
      <c r="D5" s="130"/>
      <c r="E5" s="131"/>
      <c r="F5" s="132"/>
    </row>
    <row r="6" spans="1:6" s="92" customFormat="1" ht="30" customHeight="1">
      <c r="A6" s="90"/>
      <c r="B6" s="91" t="s">
        <v>70</v>
      </c>
      <c r="C6" s="91" t="s">
        <v>71</v>
      </c>
      <c r="D6" s="91" t="s">
        <v>72</v>
      </c>
      <c r="E6" s="91" t="s">
        <v>73</v>
      </c>
      <c r="F6" s="91" t="s">
        <v>74</v>
      </c>
    </row>
    <row r="7" spans="1:6" s="96" customFormat="1" ht="15" customHeight="1">
      <c r="A7" s="93" t="s">
        <v>75</v>
      </c>
      <c r="B7" s="94"/>
      <c r="C7" s="94"/>
      <c r="D7" s="95"/>
      <c r="E7" s="95"/>
      <c r="F7" s="95"/>
    </row>
    <row r="8" spans="1:6" s="100" customFormat="1" ht="15" customHeight="1">
      <c r="A8" s="97" t="s">
        <v>76</v>
      </c>
      <c r="B8" s="98">
        <f>'Premiums YTD-8'!B12</f>
        <v>7851323</v>
      </c>
      <c r="C8" s="98">
        <f>'Premiums YTD-8'!C12</f>
        <v>-109880</v>
      </c>
      <c r="D8" s="98">
        <f>'Premiums YTD-8'!D12</f>
        <v>-4891</v>
      </c>
      <c r="E8" s="99">
        <f>'Premiums YTD-8'!E12</f>
        <v>0</v>
      </c>
      <c r="F8" s="98">
        <f>SUM(B8:E8)</f>
        <v>7736552</v>
      </c>
    </row>
    <row r="9" spans="1:8" s="100" customFormat="1" ht="15" customHeight="1">
      <c r="A9" s="101" t="s">
        <v>77</v>
      </c>
      <c r="B9" s="102">
        <f>'Earned Incurred YTD-6'!D55</f>
        <v>14565</v>
      </c>
      <c r="C9" s="99">
        <v>0</v>
      </c>
      <c r="D9" s="99">
        <v>0</v>
      </c>
      <c r="E9" s="99">
        <v>0</v>
      </c>
      <c r="F9" s="102">
        <f>SUM(B9:E9)</f>
        <v>14565</v>
      </c>
      <c r="H9" s="103"/>
    </row>
    <row r="10" spans="1:6" s="100" customFormat="1" ht="15" customHeight="1">
      <c r="A10" s="97" t="s">
        <v>78</v>
      </c>
      <c r="B10" s="102">
        <f>'Earned Incurred YTD-6'!C48</f>
        <v>182427</v>
      </c>
      <c r="C10" s="99">
        <v>0</v>
      </c>
      <c r="D10" s="99">
        <v>0</v>
      </c>
      <c r="E10" s="99">
        <v>0</v>
      </c>
      <c r="F10" s="102">
        <f>SUM(B10:E10)</f>
        <v>182427</v>
      </c>
    </row>
    <row r="11" spans="1:8" s="100" customFormat="1" ht="15" customHeight="1">
      <c r="A11" s="97" t="s">
        <v>107</v>
      </c>
      <c r="B11" s="111">
        <f>'Earned Incurred YTD-6'!D53</f>
        <v>-3612</v>
      </c>
      <c r="C11" s="99">
        <v>0</v>
      </c>
      <c r="D11" s="99">
        <v>0</v>
      </c>
      <c r="E11" s="99">
        <v>0</v>
      </c>
      <c r="F11" s="111">
        <f>SUM(B11:E11)</f>
        <v>-3612</v>
      </c>
      <c r="H11" s="103"/>
    </row>
    <row r="12" spans="1:6" s="100" customFormat="1" ht="15" customHeight="1" thickBot="1">
      <c r="A12" s="104" t="s">
        <v>80</v>
      </c>
      <c r="B12" s="105">
        <f>SUM(B8:B11)</f>
        <v>8044703</v>
      </c>
      <c r="C12" s="105">
        <f>SUM(C8:C11)</f>
        <v>-109880</v>
      </c>
      <c r="D12" s="105">
        <f>SUM(D8:D11)</f>
        <v>-4891</v>
      </c>
      <c r="E12" s="106">
        <f>SUM(E8:E11)</f>
        <v>0</v>
      </c>
      <c r="F12" s="107">
        <f>SUM(F8:F11)</f>
        <v>7929932</v>
      </c>
    </row>
    <row r="13" spans="1:6" s="100" customFormat="1" ht="15" customHeight="1" thickTop="1">
      <c r="A13" s="104"/>
      <c r="B13" s="108"/>
      <c r="C13" s="108"/>
      <c r="D13" s="108"/>
      <c r="E13" s="109"/>
      <c r="F13" s="109"/>
    </row>
    <row r="14" spans="1:6" s="100" customFormat="1" ht="15" customHeight="1">
      <c r="A14" s="93" t="s">
        <v>81</v>
      </c>
      <c r="B14" s="95"/>
      <c r="C14" s="95"/>
      <c r="D14" s="95"/>
      <c r="E14" s="110"/>
      <c r="F14" s="109"/>
    </row>
    <row r="15" spans="1:6" s="100" customFormat="1" ht="15" customHeight="1">
      <c r="A15" s="104" t="s">
        <v>82</v>
      </c>
      <c r="B15" s="102">
        <f>'Losses Incurred YTD-10'!B12</f>
        <v>560210</v>
      </c>
      <c r="C15" s="102">
        <f>'Losses Incurred YTD-10'!C12</f>
        <v>2982719</v>
      </c>
      <c r="D15" s="102">
        <f>'Losses Incurred YTD-10'!D12</f>
        <v>345528</v>
      </c>
      <c r="E15" s="99">
        <f>'Losses Incurred YTD-10'!E12</f>
        <v>0</v>
      </c>
      <c r="F15" s="102">
        <f aca="true" t="shared" si="0" ref="F15:F23">SUM(B15:E15)</f>
        <v>3888457</v>
      </c>
    </row>
    <row r="16" spans="1:6" s="100" customFormat="1" ht="15" customHeight="1">
      <c r="A16" s="104" t="s">
        <v>83</v>
      </c>
      <c r="B16" s="102">
        <f>'[1]Loss Expenses Paid YTD-16'!C24</f>
        <v>77111</v>
      </c>
      <c r="C16" s="102">
        <f>'[1]Loss Expenses Paid YTD-16'!C18</f>
        <v>203476</v>
      </c>
      <c r="D16" s="102">
        <f>'[1]Loss Expenses Paid YTD-16'!C12</f>
        <v>37076</v>
      </c>
      <c r="E16" s="99">
        <v>0</v>
      </c>
      <c r="F16" s="102">
        <f t="shared" si="0"/>
        <v>317663</v>
      </c>
    </row>
    <row r="17" spans="1:6" s="100" customFormat="1" ht="15" customHeight="1">
      <c r="A17" s="104" t="s">
        <v>84</v>
      </c>
      <c r="B17" s="102">
        <f>'[1]Loss Expenses Paid YTD-16'!I24</f>
        <v>156430</v>
      </c>
      <c r="C17" s="102">
        <f>'[1]Loss Expenses Paid YTD-16'!I18</f>
        <v>215071</v>
      </c>
      <c r="D17" s="102">
        <f>'[1]Loss Expenses Paid YTD-16'!I12</f>
        <v>39943</v>
      </c>
      <c r="E17" s="99">
        <v>0</v>
      </c>
      <c r="F17" s="102">
        <f t="shared" si="0"/>
        <v>411444</v>
      </c>
    </row>
    <row r="18" spans="1:6" s="100" customFormat="1" ht="15" customHeight="1">
      <c r="A18" s="104" t="s">
        <v>85</v>
      </c>
      <c r="B18" s="102">
        <f>'[1]4Q18 Trial Balance'!J371</f>
        <v>39434</v>
      </c>
      <c r="C18" s="99">
        <v>0</v>
      </c>
      <c r="D18" s="99">
        <v>0</v>
      </c>
      <c r="E18" s="99">
        <v>0</v>
      </c>
      <c r="F18" s="102">
        <f t="shared" si="0"/>
        <v>39434</v>
      </c>
    </row>
    <row r="19" spans="1:6" s="100" customFormat="1" ht="15" customHeight="1">
      <c r="A19" s="112" t="s">
        <v>86</v>
      </c>
      <c r="B19" s="102">
        <f>'[1]4Q18 Trial Balance'!J377</f>
        <v>36453</v>
      </c>
      <c r="C19" s="99">
        <v>0</v>
      </c>
      <c r="D19" s="99">
        <v>0</v>
      </c>
      <c r="E19" s="99">
        <v>0</v>
      </c>
      <c r="F19" s="102">
        <f t="shared" si="0"/>
        <v>36453</v>
      </c>
    </row>
    <row r="20" spans="1:6" s="100" customFormat="1" ht="15" customHeight="1">
      <c r="A20" s="104" t="s">
        <v>87</v>
      </c>
      <c r="B20" s="102">
        <f>'[1]4Q18 Trial Balance'!J373</f>
        <v>15735</v>
      </c>
      <c r="C20" s="99">
        <v>0</v>
      </c>
      <c r="D20" s="99">
        <v>0</v>
      </c>
      <c r="E20" s="99">
        <v>0</v>
      </c>
      <c r="F20" s="102">
        <f t="shared" si="0"/>
        <v>15735</v>
      </c>
    </row>
    <row r="21" spans="1:6" s="100" customFormat="1" ht="15" customHeight="1">
      <c r="A21" s="112" t="s">
        <v>88</v>
      </c>
      <c r="B21" s="102">
        <f>'[1]4Q18 Trial Balance'!J366</f>
        <v>641992</v>
      </c>
      <c r="C21" s="111">
        <f>'[1]4Q18 Trial Balance'!J362</f>
        <v>-9537</v>
      </c>
      <c r="D21" s="111">
        <f>'[1]4Q18 Trial Balance'!J358</f>
        <v>-486</v>
      </c>
      <c r="E21" s="99">
        <v>0</v>
      </c>
      <c r="F21" s="102">
        <f t="shared" si="0"/>
        <v>631969</v>
      </c>
    </row>
    <row r="22" spans="1:6" s="100" customFormat="1" ht="15" customHeight="1">
      <c r="A22" s="104" t="s">
        <v>89</v>
      </c>
      <c r="B22" s="102">
        <f>'Earned Incurred YTD-6'!C39</f>
        <v>2811256</v>
      </c>
      <c r="C22" s="99">
        <v>0</v>
      </c>
      <c r="D22" s="99">
        <v>0</v>
      </c>
      <c r="E22" s="99">
        <v>0</v>
      </c>
      <c r="F22" s="102">
        <f t="shared" si="0"/>
        <v>2811256</v>
      </c>
    </row>
    <row r="23" spans="1:8" s="100" customFormat="1" ht="15" customHeight="1">
      <c r="A23" s="104" t="s">
        <v>34</v>
      </c>
      <c r="B23" s="102">
        <f>10500+11370+11370</f>
        <v>33240</v>
      </c>
      <c r="C23" s="111">
        <f>10500-2556</f>
        <v>7944</v>
      </c>
      <c r="D23" s="99">
        <v>0</v>
      </c>
      <c r="E23" s="99">
        <v>0</v>
      </c>
      <c r="F23" s="102">
        <f t="shared" si="0"/>
        <v>41184</v>
      </c>
      <c r="H23" s="117"/>
    </row>
    <row r="24" spans="1:7" s="100" customFormat="1" ht="15" customHeight="1" thickBot="1">
      <c r="A24" s="104" t="s">
        <v>80</v>
      </c>
      <c r="B24" s="105">
        <f>SUM(B15:B23)</f>
        <v>4371861</v>
      </c>
      <c r="C24" s="105">
        <f>SUM(C15:C23)</f>
        <v>3399673</v>
      </c>
      <c r="D24" s="105">
        <f>SUM(D15:D23)</f>
        <v>422061</v>
      </c>
      <c r="E24" s="106">
        <f>SUM(E15:E23)</f>
        <v>0</v>
      </c>
      <c r="F24" s="107">
        <f>SUM(F15:F23)</f>
        <v>8193595</v>
      </c>
      <c r="G24" s="104"/>
    </row>
    <row r="25" spans="1:6" s="100" customFormat="1" ht="15" customHeight="1" thickTop="1">
      <c r="A25" s="104"/>
      <c r="B25" s="108"/>
      <c r="C25" s="108"/>
      <c r="D25" s="108"/>
      <c r="E25" s="109"/>
      <c r="F25" s="109"/>
    </row>
    <row r="26" spans="1:6" s="100" customFormat="1" ht="15" customHeight="1" thickBot="1">
      <c r="A26" s="113" t="s">
        <v>90</v>
      </c>
      <c r="B26" s="114">
        <f>B12-B24</f>
        <v>3672842</v>
      </c>
      <c r="C26" s="114">
        <f>C12-C24</f>
        <v>-3509553</v>
      </c>
      <c r="D26" s="114">
        <f>D12-D24</f>
        <v>-426952</v>
      </c>
      <c r="E26" s="106">
        <f>E12-E24</f>
        <v>0</v>
      </c>
      <c r="F26" s="115">
        <f>SUM(B26:E26)</f>
        <v>-263663</v>
      </c>
    </row>
    <row r="27" spans="1:6" s="100" customFormat="1" ht="15" customHeight="1" thickTop="1">
      <c r="A27" s="104"/>
      <c r="B27" s="108"/>
      <c r="C27" s="108"/>
      <c r="D27" s="108"/>
      <c r="E27" s="109"/>
      <c r="F27" s="109"/>
    </row>
    <row r="28" spans="1:6" s="100" customFormat="1" ht="15" customHeight="1">
      <c r="A28" s="93" t="s">
        <v>91</v>
      </c>
      <c r="B28" s="95"/>
      <c r="C28" s="95"/>
      <c r="D28" s="95"/>
      <c r="E28" s="110"/>
      <c r="F28" s="109"/>
    </row>
    <row r="29" spans="1:6" s="100" customFormat="1" ht="15" customHeight="1">
      <c r="A29" s="104" t="s">
        <v>92</v>
      </c>
      <c r="B29" s="99">
        <v>0</v>
      </c>
      <c r="C29" s="102">
        <f>'Earned Incurred YTD-6'!B50</f>
        <v>38132</v>
      </c>
      <c r="D29" s="99">
        <v>0</v>
      </c>
      <c r="E29" s="99">
        <v>0</v>
      </c>
      <c r="F29" s="102">
        <f>SUM(B29:E29)</f>
        <v>38132</v>
      </c>
    </row>
    <row r="30" spans="1:6" s="100" customFormat="1" ht="15" customHeight="1">
      <c r="A30" s="104" t="s">
        <v>93</v>
      </c>
      <c r="B30" s="102">
        <f>'Balance Sheet-1'!C17</f>
        <v>211784</v>
      </c>
      <c r="C30" s="99">
        <v>0</v>
      </c>
      <c r="D30" s="99">
        <v>0</v>
      </c>
      <c r="E30" s="99">
        <v>0</v>
      </c>
      <c r="F30" s="102">
        <f>SUM(B30:E30)</f>
        <v>211784</v>
      </c>
    </row>
    <row r="31" spans="1:6" s="100" customFormat="1" ht="15" customHeight="1">
      <c r="A31" s="104" t="s">
        <v>65</v>
      </c>
      <c r="B31" s="102">
        <f>-'Income Statement-2'!D37</f>
        <v>41423</v>
      </c>
      <c r="C31" s="99">
        <v>0</v>
      </c>
      <c r="D31" s="99">
        <v>0</v>
      </c>
      <c r="E31" s="99">
        <v>0</v>
      </c>
      <c r="F31" s="102">
        <f>SUM(B31:E31)</f>
        <v>41423</v>
      </c>
    </row>
    <row r="32" spans="1:6" s="100" customFormat="1" ht="15" customHeight="1" thickBot="1">
      <c r="A32" s="104" t="s">
        <v>80</v>
      </c>
      <c r="B32" s="105">
        <f>SUM(B29:B31)</f>
        <v>253207</v>
      </c>
      <c r="C32" s="105">
        <f>SUM(C29:C31)</f>
        <v>38132</v>
      </c>
      <c r="D32" s="116">
        <f>SUM(D29:D31)</f>
        <v>0</v>
      </c>
      <c r="E32" s="116">
        <f>SUM(E29:E31)</f>
        <v>0</v>
      </c>
      <c r="F32" s="107">
        <f>SUM(F29:F31)</f>
        <v>291339</v>
      </c>
    </row>
    <row r="33" spans="1:6" s="100" customFormat="1" ht="15" customHeight="1" thickTop="1">
      <c r="A33" s="104"/>
      <c r="B33" s="108"/>
      <c r="C33" s="108"/>
      <c r="D33" s="108"/>
      <c r="E33" s="109"/>
      <c r="F33" s="109"/>
    </row>
    <row r="34" spans="1:6" s="100" customFormat="1" ht="15" customHeight="1">
      <c r="A34" s="93" t="s">
        <v>94</v>
      </c>
      <c r="B34" s="95"/>
      <c r="C34" s="95"/>
      <c r="D34" s="95"/>
      <c r="E34" s="110"/>
      <c r="F34" s="109"/>
    </row>
    <row r="35" spans="1:6" s="100" customFormat="1" ht="15" customHeight="1">
      <c r="A35" s="104" t="s">
        <v>95</v>
      </c>
      <c r="B35" s="102">
        <f>'Earned Incurred YTD-6'!B49</f>
        <v>71988</v>
      </c>
      <c r="C35" s="99">
        <v>0</v>
      </c>
      <c r="D35" s="99">
        <v>0</v>
      </c>
      <c r="E35" s="99">
        <v>0</v>
      </c>
      <c r="F35" s="102">
        <f>SUM(B35:E35)</f>
        <v>71988</v>
      </c>
    </row>
    <row r="36" spans="1:6" s="100" customFormat="1" ht="15" customHeight="1">
      <c r="A36" s="104" t="s">
        <v>96</v>
      </c>
      <c r="B36" s="99">
        <v>0</v>
      </c>
      <c r="C36" s="102">
        <v>166970</v>
      </c>
      <c r="D36" s="99">
        <v>0</v>
      </c>
      <c r="E36" s="99">
        <v>0</v>
      </c>
      <c r="F36" s="102">
        <f>SUM(B36:E36)</f>
        <v>166970</v>
      </c>
    </row>
    <row r="37" spans="1:6" s="100" customFormat="1" ht="15" customHeight="1" thickBot="1">
      <c r="A37" s="104" t="s">
        <v>80</v>
      </c>
      <c r="B37" s="105">
        <f>SUM(B35:B36)</f>
        <v>71988</v>
      </c>
      <c r="C37" s="105">
        <f>SUM(C35:C36)</f>
        <v>166970</v>
      </c>
      <c r="D37" s="116">
        <f>SUM(D35:D36)</f>
        <v>0</v>
      </c>
      <c r="E37" s="116">
        <f>SUM(E35:E36)</f>
        <v>0</v>
      </c>
      <c r="F37" s="107">
        <f>SUM(F35:F36)</f>
        <v>238958</v>
      </c>
    </row>
    <row r="38" spans="1:6" s="100" customFormat="1" ht="15" customHeight="1" thickTop="1">
      <c r="A38" s="104"/>
      <c r="B38" s="108"/>
      <c r="C38" s="108"/>
      <c r="D38" s="108"/>
      <c r="E38" s="109"/>
      <c r="F38" s="118"/>
    </row>
    <row r="39" spans="1:6" s="100" customFormat="1" ht="15" customHeight="1" thickBot="1">
      <c r="A39" s="93" t="s">
        <v>97</v>
      </c>
      <c r="B39" s="114">
        <f>B26-B32+B37</f>
        <v>3491623</v>
      </c>
      <c r="C39" s="114">
        <f>C26-C32+C37</f>
        <v>-3380715</v>
      </c>
      <c r="D39" s="114">
        <f>D26-D32+D37</f>
        <v>-426952</v>
      </c>
      <c r="E39" s="133">
        <f>E26-E32+E37</f>
        <v>0</v>
      </c>
      <c r="F39" s="115">
        <f>F26-F32+F37</f>
        <v>-316044</v>
      </c>
    </row>
    <row r="40" spans="1:6" s="100" customFormat="1" ht="15" customHeight="1" thickTop="1">
      <c r="A40" s="104"/>
      <c r="B40" s="108"/>
      <c r="C40" s="108"/>
      <c r="D40" s="108"/>
      <c r="E40" s="109"/>
      <c r="F40" s="109"/>
    </row>
    <row r="41" spans="1:6" s="100" customFormat="1" ht="15" customHeight="1">
      <c r="A41" s="119" t="s">
        <v>98</v>
      </c>
      <c r="B41" s="120"/>
      <c r="C41" s="120"/>
      <c r="D41" s="120"/>
      <c r="E41" s="109"/>
      <c r="F41" s="109"/>
    </row>
    <row r="42" spans="1:6" s="100" customFormat="1" ht="15" customHeight="1">
      <c r="A42" s="104" t="s">
        <v>28</v>
      </c>
      <c r="B42" s="102">
        <f>'Premiums YTD-8'!B18</f>
        <v>3862627</v>
      </c>
      <c r="C42" s="99">
        <f>'Premiums YTD-8'!C18</f>
        <v>0</v>
      </c>
      <c r="D42" s="99">
        <f>'Premiums YTD-8'!D18</f>
        <v>0</v>
      </c>
      <c r="E42" s="99">
        <f>'Premiums YTD-8'!E18</f>
        <v>0</v>
      </c>
      <c r="F42" s="102">
        <f>SUM(B42:E42)</f>
        <v>3862627</v>
      </c>
    </row>
    <row r="43" spans="1:6" s="100" customFormat="1" ht="15" customHeight="1">
      <c r="A43" s="104" t="s">
        <v>99</v>
      </c>
      <c r="B43" s="102">
        <f>'Losses Incurred YTD-10'!B18+'Losses Incurred YTD-10'!B24</f>
        <v>1264783</v>
      </c>
      <c r="C43" s="102">
        <f>'Losses Incurred YTD-10'!C18+'Losses Incurred YTD-10'!C24</f>
        <v>411622</v>
      </c>
      <c r="D43" s="102">
        <f>'Losses Incurred YTD-10'!D18+'Losses Incurred YTD-10'!D24</f>
        <v>135819</v>
      </c>
      <c r="E43" s="99">
        <f>'Losses Incurred YTD-10'!E18+'Losses Incurred YTD-10'!E24</f>
        <v>0</v>
      </c>
      <c r="F43" s="102">
        <f>SUM(B43:E43)</f>
        <v>1812224</v>
      </c>
    </row>
    <row r="44" spans="1:6" s="100" customFormat="1" ht="15" customHeight="1">
      <c r="A44" s="104" t="s">
        <v>100</v>
      </c>
      <c r="B44" s="102">
        <f>'Loss Expenses YTD-12'!B18</f>
        <v>232283</v>
      </c>
      <c r="C44" s="102">
        <f>'Loss Expenses YTD-12'!C18</f>
        <v>79398</v>
      </c>
      <c r="D44" s="102">
        <f>'Loss Expenses YTD-12'!D18</f>
        <v>32241</v>
      </c>
      <c r="E44" s="99">
        <f>'Loss Expenses YTD-12'!E18</f>
        <v>0</v>
      </c>
      <c r="F44" s="102">
        <f>SUM(B44:E44)</f>
        <v>343922</v>
      </c>
    </row>
    <row r="45" spans="1:6" s="100" customFormat="1" ht="15" customHeight="1">
      <c r="A45" s="104" t="s">
        <v>101</v>
      </c>
      <c r="B45" s="102">
        <f>'Earned Incurred YTD-6'!B41</f>
        <v>120017</v>
      </c>
      <c r="C45" s="99">
        <v>0</v>
      </c>
      <c r="D45" s="99">
        <v>0</v>
      </c>
      <c r="E45" s="99">
        <v>0</v>
      </c>
      <c r="F45" s="102">
        <f>SUM(B45:E45)</f>
        <v>120017</v>
      </c>
    </row>
    <row r="46" spans="1:6" s="100" customFormat="1" ht="15" customHeight="1">
      <c r="A46" s="104" t="s">
        <v>102</v>
      </c>
      <c r="B46" s="102">
        <f>'Earned Incurred YTD-6'!B33</f>
        <v>124166</v>
      </c>
      <c r="C46" s="99">
        <v>0</v>
      </c>
      <c r="D46" s="99">
        <v>0</v>
      </c>
      <c r="E46" s="99">
        <v>0</v>
      </c>
      <c r="F46" s="102">
        <f>SUM(B46:E46)</f>
        <v>124166</v>
      </c>
    </row>
    <row r="47" spans="1:6" s="100" customFormat="1" ht="15" customHeight="1" thickBot="1">
      <c r="A47" s="122" t="s">
        <v>80</v>
      </c>
      <c r="B47" s="105">
        <f>SUM(B42:B46)</f>
        <v>5603876</v>
      </c>
      <c r="C47" s="105">
        <f>SUM(C42:C46)</f>
        <v>491020</v>
      </c>
      <c r="D47" s="105">
        <f>SUM(D42:D46)</f>
        <v>168060</v>
      </c>
      <c r="E47" s="106">
        <f>SUM(E42:E46)</f>
        <v>0</v>
      </c>
      <c r="F47" s="107">
        <f>SUM(F42:F46)</f>
        <v>6262956</v>
      </c>
    </row>
    <row r="48" spans="1:6" s="100" customFormat="1" ht="15" customHeight="1" thickTop="1">
      <c r="A48" s="104"/>
      <c r="B48" s="108"/>
      <c r="C48" s="108"/>
      <c r="D48" s="108"/>
      <c r="E48" s="109"/>
      <c r="F48" s="109"/>
    </row>
    <row r="49" spans="1:6" s="100" customFormat="1" ht="15" customHeight="1">
      <c r="A49" s="119" t="s">
        <v>103</v>
      </c>
      <c r="B49" s="120"/>
      <c r="C49" s="120"/>
      <c r="D49" s="120"/>
      <c r="E49" s="109"/>
      <c r="F49" s="109"/>
    </row>
    <row r="50" spans="1:6" s="100" customFormat="1" ht="15" customHeight="1">
      <c r="A50" s="104" t="s">
        <v>28</v>
      </c>
      <c r="B50" s="99">
        <f>'Premiums YTD-8'!B24</f>
        <v>0</v>
      </c>
      <c r="C50" s="102">
        <f>'Premiums YTD-8'!C24</f>
        <v>4327700</v>
      </c>
      <c r="D50" s="99">
        <f>'Premiums YTD-8'!D24</f>
        <v>0</v>
      </c>
      <c r="E50" s="99">
        <f>'Premiums YTD-8'!E24</f>
        <v>0</v>
      </c>
      <c r="F50" s="102">
        <f>SUM(B50:E50)</f>
        <v>4327700</v>
      </c>
    </row>
    <row r="51" spans="1:6" s="100" customFormat="1" ht="15" customHeight="1">
      <c r="A51" s="104" t="s">
        <v>99</v>
      </c>
      <c r="B51" s="99">
        <f>'Losses Incurred YTD-10'!B31</f>
        <v>0</v>
      </c>
      <c r="C51" s="102">
        <f>'Losses Incurred YTD-10'!C31</f>
        <v>961335</v>
      </c>
      <c r="D51" s="102">
        <f>'Losses Incurred YTD-10'!D31</f>
        <v>496355</v>
      </c>
      <c r="E51" s="102">
        <f>'Losses Incurred YTD-10'!E31</f>
        <v>38627</v>
      </c>
      <c r="F51" s="102">
        <f>SUM(B51:E51)</f>
        <v>1496317</v>
      </c>
    </row>
    <row r="52" spans="1:6" s="100" customFormat="1" ht="15" customHeight="1">
      <c r="A52" s="104" t="s">
        <v>104</v>
      </c>
      <c r="B52" s="99">
        <f>'Loss Expenses YTD-12'!B24</f>
        <v>0</v>
      </c>
      <c r="C52" s="102">
        <f>'Loss Expenses YTD-12'!C24</f>
        <v>195929</v>
      </c>
      <c r="D52" s="102">
        <f>'Loss Expenses YTD-12'!D24</f>
        <v>84596</v>
      </c>
      <c r="E52" s="102">
        <f>'Loss Expenses YTD-12'!E24</f>
        <v>30129</v>
      </c>
      <c r="F52" s="102">
        <f>SUM(B52:E52)</f>
        <v>310654</v>
      </c>
    </row>
    <row r="53" spans="1:6" s="100" customFormat="1" ht="15" customHeight="1">
      <c r="A53" s="104" t="s">
        <v>101</v>
      </c>
      <c r="B53" s="99">
        <v>0</v>
      </c>
      <c r="C53" s="102">
        <f>'Earned Incurred YTD-6'!B42</f>
        <v>60810</v>
      </c>
      <c r="D53" s="99">
        <v>0</v>
      </c>
      <c r="E53" s="99">
        <v>0</v>
      </c>
      <c r="F53" s="102">
        <f>SUM(B53:E53)</f>
        <v>60810</v>
      </c>
    </row>
    <row r="54" spans="1:6" s="100" customFormat="1" ht="15" customHeight="1">
      <c r="A54" s="104" t="s">
        <v>102</v>
      </c>
      <c r="B54" s="99">
        <v>0</v>
      </c>
      <c r="C54" s="102">
        <f>'Earned Incurred YTD-6'!B34</f>
        <v>126554</v>
      </c>
      <c r="D54" s="99">
        <v>0</v>
      </c>
      <c r="E54" s="99">
        <v>0</v>
      </c>
      <c r="F54" s="102">
        <f>SUM(B54:E54)</f>
        <v>126554</v>
      </c>
    </row>
    <row r="55" spans="1:6" s="100" customFormat="1" ht="15" customHeight="1" thickBot="1">
      <c r="A55" s="104" t="s">
        <v>80</v>
      </c>
      <c r="B55" s="106">
        <f>SUM(B50:B54)</f>
        <v>0</v>
      </c>
      <c r="C55" s="105">
        <f>SUM(C50:C54)</f>
        <v>5672328</v>
      </c>
      <c r="D55" s="105">
        <f>SUM(D50:D54)</f>
        <v>580951</v>
      </c>
      <c r="E55" s="105">
        <f>SUM(E50:E54)</f>
        <v>68756</v>
      </c>
      <c r="F55" s="107">
        <f>SUM(F50:F54)</f>
        <v>6322035</v>
      </c>
    </row>
    <row r="56" spans="1:6" s="100" customFormat="1" ht="15" customHeight="1" thickTop="1">
      <c r="A56" s="104"/>
      <c r="B56" s="108"/>
      <c r="C56" s="108"/>
      <c r="D56" s="108"/>
      <c r="E56" s="108"/>
      <c r="F56" s="24"/>
    </row>
    <row r="57" spans="1:6" s="100" customFormat="1" ht="15" customHeight="1" thickBot="1">
      <c r="A57" s="113" t="s">
        <v>105</v>
      </c>
      <c r="B57" s="123">
        <f>B39-B47+B55</f>
        <v>-2112253</v>
      </c>
      <c r="C57" s="123">
        <f>C39-C47+C55</f>
        <v>1800593</v>
      </c>
      <c r="D57" s="123">
        <f>D39-D47+D55</f>
        <v>-14061</v>
      </c>
      <c r="E57" s="123">
        <f>E39-E47+E55</f>
        <v>68756</v>
      </c>
      <c r="F57" s="123">
        <f>F39-F47+F55</f>
        <v>-256965</v>
      </c>
    </row>
    <row r="58" spans="1:6" s="100" customFormat="1" ht="15" customHeight="1" thickTop="1">
      <c r="A58" s="104"/>
      <c r="D58" s="108"/>
      <c r="E58" s="108"/>
      <c r="F58" s="18">
        <f>'Income Statement-2'!E39</f>
        <v>-256965</v>
      </c>
    </row>
    <row r="59" spans="1:6" s="100" customFormat="1" ht="15" customHeight="1">
      <c r="A59" s="134"/>
      <c r="D59" s="108"/>
      <c r="E59" s="108"/>
      <c r="F59" s="18">
        <f>F57-F58</f>
        <v>0</v>
      </c>
    </row>
    <row r="60" spans="4:6" s="100" customFormat="1" ht="15" customHeight="1">
      <c r="D60" s="108"/>
      <c r="E60" s="108"/>
      <c r="F60" s="108"/>
    </row>
    <row r="61" spans="4:6" s="100" customFormat="1" ht="15" customHeight="1">
      <c r="D61" s="108"/>
      <c r="E61" s="108"/>
      <c r="F61" s="108"/>
    </row>
    <row r="62" spans="1:6" s="100" customFormat="1" ht="15" customHeight="1">
      <c r="A62" s="96"/>
      <c r="B62" s="96"/>
      <c r="C62" s="96"/>
      <c r="D62" s="108"/>
      <c r="E62" s="108"/>
      <c r="F62" s="108"/>
    </row>
    <row r="63" spans="4:6" s="100" customFormat="1" ht="15" customHeight="1">
      <c r="D63" s="108"/>
      <c r="E63" s="108"/>
      <c r="F63" s="24"/>
    </row>
    <row r="64" spans="4:6" s="100" customFormat="1" ht="15" customHeight="1">
      <c r="D64" s="108"/>
      <c r="E64" s="108"/>
      <c r="F64" s="24"/>
    </row>
    <row r="65" spans="4:6" s="100" customFormat="1" ht="15" customHeight="1">
      <c r="D65" s="108"/>
      <c r="E65" s="108"/>
      <c r="F65" s="24"/>
    </row>
    <row r="66" spans="4:6" s="100" customFormat="1" ht="15" customHeight="1">
      <c r="D66" s="108"/>
      <c r="E66" s="108"/>
      <c r="F66" s="24"/>
    </row>
    <row r="67" spans="4:6" s="100" customFormat="1" ht="15" customHeight="1">
      <c r="D67" s="108"/>
      <c r="E67" s="108"/>
      <c r="F67" s="24"/>
    </row>
    <row r="68" spans="4:6" s="100" customFormat="1" ht="15" customHeight="1">
      <c r="D68" s="108"/>
      <c r="E68" s="108"/>
      <c r="F68" s="24"/>
    </row>
    <row r="69" spans="4:6" s="100" customFormat="1" ht="15" customHeight="1">
      <c r="D69" s="108"/>
      <c r="E69" s="108"/>
      <c r="F69" s="24"/>
    </row>
    <row r="70" spans="4:6" s="100" customFormat="1" ht="15" customHeight="1">
      <c r="D70" s="108"/>
      <c r="E70" s="108"/>
      <c r="F70" s="24"/>
    </row>
    <row r="71" spans="4:6" s="100" customFormat="1" ht="15" customHeight="1">
      <c r="D71" s="108"/>
      <c r="E71" s="108"/>
      <c r="F71" s="24"/>
    </row>
    <row r="72" spans="4:6" s="100" customFormat="1" ht="15" customHeight="1">
      <c r="D72" s="108"/>
      <c r="E72" s="108"/>
      <c r="F72" s="24"/>
    </row>
    <row r="73" spans="4:6" s="100" customFormat="1" ht="15" customHeight="1">
      <c r="D73" s="108"/>
      <c r="E73" s="108"/>
      <c r="F73" s="24"/>
    </row>
    <row r="74" spans="4:6" s="100" customFormat="1" ht="15" customHeight="1">
      <c r="D74" s="108"/>
      <c r="E74" s="108"/>
      <c r="F74" s="24"/>
    </row>
    <row r="75" spans="4:6" s="100" customFormat="1" ht="15" customHeight="1">
      <c r="D75" s="108"/>
      <c r="E75" s="108"/>
      <c r="F75" s="24"/>
    </row>
    <row r="76" spans="4:6" s="100" customFormat="1" ht="15" customHeight="1">
      <c r="D76" s="108"/>
      <c r="E76" s="108"/>
      <c r="F76" s="24"/>
    </row>
    <row r="77" spans="4:6" s="100" customFormat="1" ht="15" customHeight="1">
      <c r="D77" s="108"/>
      <c r="E77" s="108"/>
      <c r="F77" s="24"/>
    </row>
    <row r="78" spans="4:6" s="100" customFormat="1" ht="15" customHeight="1">
      <c r="D78" s="108"/>
      <c r="E78" s="108"/>
      <c r="F78" s="24"/>
    </row>
    <row r="79" spans="4:6" s="100" customFormat="1" ht="15" customHeight="1">
      <c r="D79" s="108"/>
      <c r="E79" s="108"/>
      <c r="F79" s="24"/>
    </row>
    <row r="80" spans="4:6" s="100" customFormat="1" ht="15" customHeight="1">
      <c r="D80" s="108"/>
      <c r="E80" s="108"/>
      <c r="F80" s="24"/>
    </row>
    <row r="81" spans="4:6" s="100" customFormat="1" ht="15" customHeight="1">
      <c r="D81" s="108"/>
      <c r="E81" s="108"/>
      <c r="F81" s="24"/>
    </row>
    <row r="82" spans="4:6" s="100" customFormat="1" ht="15" customHeight="1">
      <c r="D82" s="108"/>
      <c r="E82" s="108"/>
      <c r="F82" s="24"/>
    </row>
    <row r="83" spans="4:6" s="100" customFormat="1" ht="15" customHeight="1">
      <c r="D83" s="108"/>
      <c r="E83" s="108"/>
      <c r="F83" s="24"/>
    </row>
    <row r="84" spans="4:6" s="100" customFormat="1" ht="15" customHeight="1">
      <c r="D84" s="108"/>
      <c r="E84" s="108"/>
      <c r="F84" s="24"/>
    </row>
    <row r="85" spans="4:6" s="100" customFormat="1" ht="15" customHeight="1">
      <c r="D85" s="108"/>
      <c r="E85" s="108"/>
      <c r="F85" s="24"/>
    </row>
    <row r="86" spans="4:6" s="100" customFormat="1" ht="15" customHeight="1">
      <c r="D86" s="108"/>
      <c r="E86" s="108"/>
      <c r="F86" s="24"/>
    </row>
    <row r="87" spans="4:6" s="100" customFormat="1" ht="15" customHeight="1">
      <c r="D87" s="108"/>
      <c r="E87" s="108"/>
      <c r="F87" s="24"/>
    </row>
    <row r="88" spans="4:6" s="100" customFormat="1" ht="15" customHeight="1">
      <c r="D88" s="108"/>
      <c r="E88" s="108"/>
      <c r="F88" s="24"/>
    </row>
    <row r="89" spans="4:6" s="100" customFormat="1" ht="15" customHeight="1">
      <c r="D89" s="108"/>
      <c r="E89" s="108"/>
      <c r="F89" s="24"/>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43" customWidth="1"/>
    <col min="2" max="4" width="18.7109375" style="188" customWidth="1"/>
    <col min="5" max="5" width="15.7109375" style="189" customWidth="1"/>
    <col min="6" max="16384" width="15.7109375" style="43" customWidth="1"/>
  </cols>
  <sheetData>
    <row r="1" spans="1:5" s="136" customFormat="1" ht="30" customHeight="1">
      <c r="A1" s="324" t="s">
        <v>0</v>
      </c>
      <c r="B1" s="325"/>
      <c r="C1" s="325"/>
      <c r="D1" s="326"/>
      <c r="E1" s="135"/>
    </row>
    <row r="2" spans="1:5" s="138" customFormat="1" ht="15" customHeight="1">
      <c r="A2" s="327"/>
      <c r="B2" s="328"/>
      <c r="C2" s="328"/>
      <c r="D2" s="329"/>
      <c r="E2" s="137"/>
    </row>
    <row r="3" spans="1:5" s="138" customFormat="1" ht="15" customHeight="1">
      <c r="A3" s="330" t="s">
        <v>108</v>
      </c>
      <c r="B3" s="331"/>
      <c r="C3" s="331"/>
      <c r="D3" s="332"/>
      <c r="E3" s="137"/>
    </row>
    <row r="4" spans="1:5" s="138" customFormat="1" ht="15" customHeight="1">
      <c r="A4" s="330" t="s">
        <v>109</v>
      </c>
      <c r="B4" s="331"/>
      <c r="C4" s="331"/>
      <c r="D4" s="332"/>
      <c r="E4" s="137"/>
    </row>
    <row r="5" spans="1:5" s="138" customFormat="1" ht="15" customHeight="1">
      <c r="A5" s="330" t="s">
        <v>110</v>
      </c>
      <c r="B5" s="331"/>
      <c r="C5" s="331"/>
      <c r="D5" s="332"/>
      <c r="E5" s="137"/>
    </row>
    <row r="6" spans="1:5" s="138" customFormat="1" ht="15" customHeight="1">
      <c r="A6" s="139"/>
      <c r="B6" s="140"/>
      <c r="C6" s="140"/>
      <c r="D6" s="141"/>
      <c r="E6" s="137"/>
    </row>
    <row r="7" spans="1:5" s="49" customFormat="1" ht="15" customHeight="1">
      <c r="A7" s="142"/>
      <c r="B7" s="140"/>
      <c r="C7" s="140"/>
      <c r="D7" s="141"/>
      <c r="E7" s="71"/>
    </row>
    <row r="8" spans="1:5" s="49" customFormat="1" ht="15" customHeight="1">
      <c r="A8" s="143" t="s">
        <v>111</v>
      </c>
      <c r="B8" s="144" t="s">
        <v>112</v>
      </c>
      <c r="C8" s="145"/>
      <c r="D8" s="146"/>
      <c r="E8" s="71"/>
    </row>
    <row r="9" spans="1:5" s="49" customFormat="1" ht="15" customHeight="1">
      <c r="A9" s="143"/>
      <c r="B9" s="147" t="s">
        <v>42</v>
      </c>
      <c r="C9" s="148"/>
      <c r="D9" s="149"/>
      <c r="E9" s="71"/>
    </row>
    <row r="10" spans="1:5" s="49" customFormat="1" ht="15" customHeight="1">
      <c r="A10" s="150"/>
      <c r="B10" s="151" t="s">
        <v>24</v>
      </c>
      <c r="C10" s="152"/>
      <c r="D10" s="153"/>
      <c r="E10" s="71"/>
    </row>
    <row r="11" spans="1:5" s="49" customFormat="1" ht="15" customHeight="1">
      <c r="A11" s="154" t="s">
        <v>113</v>
      </c>
      <c r="B11" s="155"/>
      <c r="C11" s="19">
        <f>'Premiums QTD-7'!F12</f>
        <v>1800613</v>
      </c>
      <c r="D11" s="153"/>
      <c r="E11" s="71"/>
    </row>
    <row r="12" spans="1:5" s="49" customFormat="1" ht="15" customHeight="1">
      <c r="A12" s="154"/>
      <c r="B12" s="155"/>
      <c r="C12" s="24"/>
      <c r="D12" s="153"/>
      <c r="E12" s="71"/>
    </row>
    <row r="13" spans="1:5" s="49" customFormat="1" ht="15" customHeight="1">
      <c r="A13" s="156" t="s">
        <v>114</v>
      </c>
      <c r="B13" s="157">
        <f>'Premiums QTD-7'!F18</f>
        <v>3862627</v>
      </c>
      <c r="C13" s="158"/>
      <c r="D13" s="153"/>
      <c r="E13" s="71"/>
    </row>
    <row r="14" spans="1:5" s="49" customFormat="1" ht="15" customHeight="1">
      <c r="A14" s="156" t="s">
        <v>115</v>
      </c>
      <c r="B14" s="159">
        <f>'Premiums QTD-7'!F24</f>
        <v>4037768</v>
      </c>
      <c r="C14" s="158"/>
      <c r="D14" s="153"/>
      <c r="E14" s="71"/>
    </row>
    <row r="15" spans="1:5" s="49" customFormat="1" ht="15" customHeight="1">
      <c r="A15" s="156" t="s">
        <v>116</v>
      </c>
      <c r="B15" s="155"/>
      <c r="C15" s="160">
        <f>B14-B13</f>
        <v>175141</v>
      </c>
      <c r="D15" s="153"/>
      <c r="E15" s="71"/>
    </row>
    <row r="16" spans="1:5" s="49" customFormat="1" ht="15" customHeight="1">
      <c r="A16" s="154" t="s">
        <v>117</v>
      </c>
      <c r="B16" s="155"/>
      <c r="C16" s="158"/>
      <c r="D16" s="161">
        <f>C11+C15</f>
        <v>1975754</v>
      </c>
      <c r="E16" s="71"/>
    </row>
    <row r="17" spans="1:4" s="49" customFormat="1" ht="15" customHeight="1">
      <c r="A17" s="156" t="s">
        <v>118</v>
      </c>
      <c r="B17" s="155"/>
      <c r="C17" s="162">
        <f>'[1]Loss Expenses Paid QTD-15'!E30</f>
        <v>485753</v>
      </c>
      <c r="D17" s="153"/>
    </row>
    <row r="18" spans="1:4" s="49" customFormat="1" ht="15" customHeight="1">
      <c r="A18" s="156" t="s">
        <v>119</v>
      </c>
      <c r="B18" s="155"/>
      <c r="C18" s="160">
        <f>-'[1]4Q18 Trial Balance'!$H$277</f>
        <v>12114</v>
      </c>
      <c r="D18" s="153"/>
    </row>
    <row r="19" spans="1:5" s="49" customFormat="1" ht="15" customHeight="1">
      <c r="A19" s="154" t="s">
        <v>120</v>
      </c>
      <c r="B19" s="155"/>
      <c r="C19" s="162">
        <f>C17-C18</f>
        <v>473639</v>
      </c>
      <c r="D19" s="153"/>
      <c r="E19" s="71"/>
    </row>
    <row r="20" spans="1:5" s="49" customFormat="1" ht="15" customHeight="1">
      <c r="A20" s="156" t="s">
        <v>121</v>
      </c>
      <c r="B20" s="157">
        <f>'Losses Incurred QTD-9'!F18+'Losses Incurred QTD-9'!F24</f>
        <v>1812224</v>
      </c>
      <c r="C20" s="158" t="s">
        <v>24</v>
      </c>
      <c r="D20" s="153"/>
      <c r="E20" s="71"/>
    </row>
    <row r="21" spans="1:5" s="49" customFormat="1" ht="15" customHeight="1">
      <c r="A21" s="156" t="s">
        <v>122</v>
      </c>
      <c r="B21" s="159">
        <f>'Losses Incurred QTD-9'!F31</f>
        <v>1207830</v>
      </c>
      <c r="C21" s="158"/>
      <c r="D21" s="153"/>
      <c r="E21" s="71"/>
    </row>
    <row r="22" spans="1:5" s="49" customFormat="1" ht="15" customHeight="1">
      <c r="A22" s="156" t="s">
        <v>123</v>
      </c>
      <c r="B22" s="163"/>
      <c r="C22" s="164">
        <f>B20-B21</f>
        <v>604394</v>
      </c>
      <c r="D22" s="153"/>
      <c r="E22" s="71"/>
    </row>
    <row r="23" spans="1:5" s="49" customFormat="1" ht="15" customHeight="1">
      <c r="A23" s="154" t="s">
        <v>124</v>
      </c>
      <c r="B23" s="155"/>
      <c r="C23" s="158"/>
      <c r="D23" s="165">
        <f>C19+C22</f>
        <v>1078033</v>
      </c>
      <c r="E23" s="158"/>
    </row>
    <row r="24" spans="1:5" s="49" customFormat="1" ht="15" customHeight="1">
      <c r="A24" s="156" t="s">
        <v>125</v>
      </c>
      <c r="B24" s="155"/>
      <c r="C24" s="162">
        <f>'[1]Loss Expenses Paid QTD-15'!C30</f>
        <v>89499</v>
      </c>
      <c r="D24" s="153"/>
      <c r="E24" s="166"/>
    </row>
    <row r="25" spans="1:5" s="49" customFormat="1" ht="15" customHeight="1">
      <c r="A25" s="156" t="s">
        <v>126</v>
      </c>
      <c r="B25" s="155"/>
      <c r="C25" s="160">
        <f>'[1]Loss Expenses Paid QTD-15'!I30</f>
        <v>245245</v>
      </c>
      <c r="D25" s="153"/>
      <c r="E25" s="166"/>
    </row>
    <row r="26" spans="1:5" s="49" customFormat="1" ht="15" customHeight="1">
      <c r="A26" s="154" t="s">
        <v>127</v>
      </c>
      <c r="B26" s="155"/>
      <c r="C26" s="162">
        <f>C24+C25</f>
        <v>334744</v>
      </c>
      <c r="D26" s="153"/>
      <c r="E26" s="158"/>
    </row>
    <row r="27" spans="1:5" s="49" customFormat="1" ht="15" customHeight="1">
      <c r="A27" s="156" t="s">
        <v>128</v>
      </c>
      <c r="B27" s="157">
        <f>'Loss Expenses QTD-11'!F18</f>
        <v>343922</v>
      </c>
      <c r="C27" s="158"/>
      <c r="D27" s="153"/>
      <c r="E27" s="166"/>
    </row>
    <row r="28" spans="1:5" s="49" customFormat="1" ht="15" customHeight="1">
      <c r="A28" s="156" t="s">
        <v>129</v>
      </c>
      <c r="B28" s="159">
        <f>'Loss Expenses QTD-11'!F24</f>
        <v>290578</v>
      </c>
      <c r="C28" s="158"/>
      <c r="D28" s="153"/>
      <c r="E28" s="158"/>
    </row>
    <row r="29" spans="1:5" s="49" customFormat="1" ht="15" customHeight="1">
      <c r="A29" s="156" t="s">
        <v>130</v>
      </c>
      <c r="B29" s="155"/>
      <c r="C29" s="164">
        <f>B27-B28</f>
        <v>53344</v>
      </c>
      <c r="D29" s="153"/>
      <c r="E29" s="166"/>
    </row>
    <row r="30" spans="1:5" s="49" customFormat="1" ht="15" customHeight="1">
      <c r="A30" s="154" t="s">
        <v>131</v>
      </c>
      <c r="B30" s="155"/>
      <c r="C30" s="158"/>
      <c r="D30" s="167">
        <f>C26+C29</f>
        <v>388088</v>
      </c>
      <c r="E30" s="158"/>
    </row>
    <row r="31" spans="1:5" s="49" customFormat="1" ht="15" customHeight="1">
      <c r="A31" s="154" t="s">
        <v>132</v>
      </c>
      <c r="B31" s="155"/>
      <c r="C31" s="158"/>
      <c r="D31" s="168">
        <f>D23+D30</f>
        <v>1466121</v>
      </c>
      <c r="E31" s="158"/>
    </row>
    <row r="32" spans="1:5" s="49" customFormat="1" ht="15" customHeight="1">
      <c r="A32" s="156" t="s">
        <v>133</v>
      </c>
      <c r="B32" s="155"/>
      <c r="C32" s="169">
        <v>0</v>
      </c>
      <c r="D32" s="153"/>
      <c r="E32" s="166"/>
    </row>
    <row r="33" spans="1:5" s="49" customFormat="1" ht="15" customHeight="1">
      <c r="A33" s="156" t="s">
        <v>134</v>
      </c>
      <c r="B33" s="157">
        <f>'Earned Incurred YTD-6'!$B$33</f>
        <v>124166</v>
      </c>
      <c r="C33" s="158"/>
      <c r="D33" s="153"/>
      <c r="E33" s="71"/>
    </row>
    <row r="34" spans="1:5" s="49" customFormat="1" ht="15" customHeight="1">
      <c r="A34" s="156" t="s">
        <v>135</v>
      </c>
      <c r="B34" s="159">
        <v>114144</v>
      </c>
      <c r="C34" s="158"/>
      <c r="D34" s="153"/>
      <c r="E34" s="71"/>
    </row>
    <row r="35" spans="1:5" s="49" customFormat="1" ht="15" customHeight="1">
      <c r="A35" s="156" t="s">
        <v>136</v>
      </c>
      <c r="B35" s="155"/>
      <c r="C35" s="164">
        <f>B33-B34</f>
        <v>10022</v>
      </c>
      <c r="D35" s="153"/>
      <c r="E35" s="71"/>
    </row>
    <row r="36" spans="1:5" s="49" customFormat="1" ht="15" customHeight="1">
      <c r="A36" s="154" t="s">
        <v>137</v>
      </c>
      <c r="B36" s="155"/>
      <c r="C36" s="158" t="s">
        <v>24</v>
      </c>
      <c r="D36" s="165">
        <f>C32+C35</f>
        <v>10022</v>
      </c>
      <c r="E36" s="71"/>
    </row>
    <row r="37" spans="1:5" s="49" customFormat="1" ht="15" customHeight="1">
      <c r="A37" s="156" t="s">
        <v>138</v>
      </c>
      <c r="B37" s="155"/>
      <c r="C37" s="162">
        <f>'[1]4Q18 Trial Balance'!H368</f>
        <v>145961</v>
      </c>
      <c r="D37" s="153"/>
      <c r="E37" s="71"/>
    </row>
    <row r="38" spans="1:5" s="49" customFormat="1" ht="15" customHeight="1">
      <c r="A38" s="156" t="s">
        <v>139</v>
      </c>
      <c r="B38" s="155"/>
      <c r="C38" s="162">
        <f>'[1]4Q18 Trial Balance'!H379</f>
        <v>19903</v>
      </c>
      <c r="D38" s="153"/>
      <c r="E38" s="170"/>
    </row>
    <row r="39" spans="1:6" s="49" customFormat="1" ht="15" customHeight="1">
      <c r="A39" s="156" t="s">
        <v>140</v>
      </c>
      <c r="B39" s="155"/>
      <c r="C39" s="160">
        <f>'[1]4Q18 Trial Balance'!H605-C43</f>
        <v>1504315</v>
      </c>
      <c r="D39" s="153"/>
      <c r="E39" s="170"/>
      <c r="F39" s="71"/>
    </row>
    <row r="40" spans="1:6" s="49" customFormat="1" ht="15" customHeight="1">
      <c r="A40" s="154" t="s">
        <v>141</v>
      </c>
      <c r="B40" s="155"/>
      <c r="C40" s="162">
        <f>SUM(C37:C39)</f>
        <v>1670179</v>
      </c>
      <c r="D40" s="153"/>
      <c r="E40" s="170"/>
      <c r="F40" s="71"/>
    </row>
    <row r="41" spans="1:5" s="49" customFormat="1" ht="15" customHeight="1">
      <c r="A41" s="156" t="s">
        <v>134</v>
      </c>
      <c r="B41" s="157">
        <f>'Earned Incurred YTD-6'!$B$41</f>
        <v>120017</v>
      </c>
      <c r="C41" s="158"/>
      <c r="D41" s="153"/>
      <c r="E41" s="170"/>
    </row>
    <row r="42" spans="1:5" s="49" customFormat="1" ht="15" customHeight="1">
      <c r="A42" s="156" t="s">
        <v>135</v>
      </c>
      <c r="B42" s="159">
        <v>150038</v>
      </c>
      <c r="C42" s="158" t="s">
        <v>24</v>
      </c>
      <c r="D42" s="153"/>
      <c r="E42" s="71"/>
    </row>
    <row r="43" spans="1:5" s="49" customFormat="1" ht="15" customHeight="1">
      <c r="A43" s="156" t="s">
        <v>142</v>
      </c>
      <c r="B43" s="155"/>
      <c r="C43" s="164">
        <f>+B41-B42</f>
        <v>-30021</v>
      </c>
      <c r="D43" s="153"/>
      <c r="E43" s="71"/>
    </row>
    <row r="44" spans="1:6" s="49" customFormat="1" ht="15" customHeight="1">
      <c r="A44" s="154" t="s">
        <v>143</v>
      </c>
      <c r="B44" s="155"/>
      <c r="C44" s="158"/>
      <c r="D44" s="167">
        <f>SUM(C40:C43)</f>
        <v>1640158</v>
      </c>
      <c r="E44" s="71"/>
      <c r="F44" s="71"/>
    </row>
    <row r="45" spans="1:6" s="49" customFormat="1" ht="15" customHeight="1">
      <c r="A45" s="154" t="s">
        <v>144</v>
      </c>
      <c r="B45" s="155"/>
      <c r="C45" s="158"/>
      <c r="D45" s="167">
        <f>SUM(D36:D44)</f>
        <v>1650180</v>
      </c>
      <c r="E45" s="71"/>
      <c r="F45" s="171"/>
    </row>
    <row r="46" spans="1:6" s="49" customFormat="1" ht="15" customHeight="1">
      <c r="A46" s="154" t="s">
        <v>145</v>
      </c>
      <c r="B46" s="155"/>
      <c r="C46" s="158"/>
      <c r="D46" s="172">
        <f>+D31+D45</f>
        <v>3116301</v>
      </c>
      <c r="E46" s="71"/>
      <c r="F46" s="171"/>
    </row>
    <row r="47" spans="1:6" s="49" customFormat="1" ht="15" customHeight="1">
      <c r="A47" s="154" t="s">
        <v>146</v>
      </c>
      <c r="B47" s="155"/>
      <c r="C47" s="158"/>
      <c r="D47" s="168">
        <f>D16-D31-D45</f>
        <v>-1140547</v>
      </c>
      <c r="E47" s="173"/>
      <c r="F47" s="71"/>
    </row>
    <row r="48" spans="1:4" s="49" customFormat="1" ht="15" customHeight="1">
      <c r="A48" s="156" t="s">
        <v>147</v>
      </c>
      <c r="B48" s="155"/>
      <c r="C48" s="162">
        <f>-'[1]4Q18 Trial Balance'!H248-C51-2</f>
        <v>50111</v>
      </c>
      <c r="D48" s="153"/>
    </row>
    <row r="49" spans="1:5" s="49" customFormat="1" ht="15" customHeight="1">
      <c r="A49" s="156" t="s">
        <v>148</v>
      </c>
      <c r="B49" s="157">
        <f>'Earned Incurred YTD-6'!$B$49</f>
        <v>71988</v>
      </c>
      <c r="C49" s="158"/>
      <c r="D49" s="153"/>
      <c r="E49" s="71"/>
    </row>
    <row r="50" spans="1:5" s="49" customFormat="1" ht="15" customHeight="1">
      <c r="A50" s="156" t="s">
        <v>149</v>
      </c>
      <c r="B50" s="159">
        <v>59278</v>
      </c>
      <c r="C50" s="158"/>
      <c r="D50" s="153"/>
      <c r="E50" s="71"/>
    </row>
    <row r="51" spans="1:5" s="49" customFormat="1" ht="15" customHeight="1">
      <c r="A51" s="156" t="s">
        <v>150</v>
      </c>
      <c r="B51" s="155"/>
      <c r="C51" s="164">
        <f>B49-B50</f>
        <v>12710</v>
      </c>
      <c r="D51" s="153"/>
      <c r="E51" s="71"/>
    </row>
    <row r="52" spans="1:5" s="49" customFormat="1" ht="15" customHeight="1">
      <c r="A52" s="154" t="s">
        <v>151</v>
      </c>
      <c r="B52" s="155"/>
      <c r="C52" s="158"/>
      <c r="D52" s="167">
        <f>C48+C51</f>
        <v>62821</v>
      </c>
      <c r="E52" s="71"/>
    </row>
    <row r="53" spans="1:5" s="49" customFormat="1" ht="15" customHeight="1">
      <c r="A53" s="156" t="s">
        <v>152</v>
      </c>
      <c r="B53" s="155"/>
      <c r="C53" s="158"/>
      <c r="D53" s="174">
        <f>-'[1]4Q18 Trial Balance'!H255</f>
        <v>1385</v>
      </c>
      <c r="E53" s="71"/>
    </row>
    <row r="54" spans="1:5" s="49" customFormat="1" ht="15" customHeight="1">
      <c r="A54" s="154" t="s">
        <v>153</v>
      </c>
      <c r="B54" s="155"/>
      <c r="C54" s="158"/>
      <c r="D54" s="167">
        <f>SUM(D52:D53)</f>
        <v>64206</v>
      </c>
      <c r="E54" s="71"/>
    </row>
    <row r="55" spans="1:5" s="49" customFormat="1" ht="15" customHeight="1">
      <c r="A55" s="175" t="s">
        <v>154</v>
      </c>
      <c r="B55" s="155"/>
      <c r="C55" s="158"/>
      <c r="D55" s="167">
        <f>-'[1]4Q18 Trial Balance'!H258</f>
        <v>3477</v>
      </c>
      <c r="E55" s="71"/>
    </row>
    <row r="56" spans="1:6" s="49" customFormat="1" ht="15" customHeight="1">
      <c r="A56" s="176" t="s">
        <v>155</v>
      </c>
      <c r="B56" s="177"/>
      <c r="C56" s="178"/>
      <c r="D56" s="172">
        <f>D47+D54+D55</f>
        <v>-1072864</v>
      </c>
      <c r="E56" s="173"/>
      <c r="F56" s="179"/>
    </row>
    <row r="57" spans="1:5" s="49" customFormat="1" ht="15" customHeight="1">
      <c r="A57" s="180"/>
      <c r="B57" s="181"/>
      <c r="C57" s="181"/>
      <c r="D57" s="182">
        <f>-'[1]4Q18 Trial Balance'!D603</f>
        <v>-1072863.7099999995</v>
      </c>
      <c r="E57" s="71"/>
    </row>
    <row r="58" spans="1:5" s="49" customFormat="1" ht="15" customHeight="1">
      <c r="A58" s="180"/>
      <c r="B58" s="181"/>
      <c r="C58" s="181"/>
      <c r="D58" s="182">
        <f>D56-D57</f>
        <v>-0.2900000005029142</v>
      </c>
      <c r="E58" s="71"/>
    </row>
    <row r="59" spans="1:5" s="49" customFormat="1" ht="15" customHeight="1">
      <c r="A59" s="180"/>
      <c r="B59" s="181"/>
      <c r="C59" s="181"/>
      <c r="D59" s="181"/>
      <c r="E59" s="71"/>
    </row>
    <row r="60" spans="1:5" s="49" customFormat="1" ht="15" customHeight="1">
      <c r="A60" s="180"/>
      <c r="B60" s="181"/>
      <c r="C60" s="181"/>
      <c r="D60" s="181"/>
      <c r="E60" s="71"/>
    </row>
    <row r="61" spans="1:5" s="49" customFormat="1" ht="15" customHeight="1">
      <c r="A61" s="180"/>
      <c r="B61" s="181"/>
      <c r="C61" s="181"/>
      <c r="D61" s="181"/>
      <c r="E61" s="71"/>
    </row>
    <row r="62" spans="1:5" s="49" customFormat="1" ht="15" customHeight="1">
      <c r="A62" s="180"/>
      <c r="B62" s="181"/>
      <c r="C62" s="181"/>
      <c r="D62" s="181"/>
      <c r="E62" s="71"/>
    </row>
    <row r="63" spans="1:5" s="49" customFormat="1" ht="15" customHeight="1">
      <c r="A63" s="180"/>
      <c r="B63" s="181"/>
      <c r="C63" s="181"/>
      <c r="D63" s="181"/>
      <c r="E63" s="71"/>
    </row>
    <row r="64" spans="1:5" s="49" customFormat="1" ht="15" customHeight="1">
      <c r="A64" s="180"/>
      <c r="B64" s="183"/>
      <c r="C64" s="181"/>
      <c r="D64" s="181"/>
      <c r="E64" s="71"/>
    </row>
    <row r="65" spans="1:5" s="49" customFormat="1" ht="15" customHeight="1">
      <c r="A65" s="180"/>
      <c r="B65" s="183"/>
      <c r="C65" s="181"/>
      <c r="D65" s="181"/>
      <c r="E65" s="71"/>
    </row>
    <row r="66" spans="1:5" s="49" customFormat="1" ht="15" customHeight="1">
      <c r="A66" s="180"/>
      <c r="B66" s="183"/>
      <c r="C66" s="181"/>
      <c r="D66" s="181"/>
      <c r="E66" s="71"/>
    </row>
    <row r="67" spans="1:5" s="49" customFormat="1" ht="15" customHeight="1">
      <c r="A67" s="180"/>
      <c r="B67" s="183"/>
      <c r="C67" s="184"/>
      <c r="D67" s="181"/>
      <c r="E67" s="71"/>
    </row>
    <row r="68" spans="1:5" s="49" customFormat="1" ht="15" customHeight="1">
      <c r="A68" s="180"/>
      <c r="B68" s="183"/>
      <c r="C68" s="181"/>
      <c r="D68" s="181"/>
      <c r="E68" s="71"/>
    </row>
    <row r="69" spans="2:5" s="49" customFormat="1" ht="15" customHeight="1">
      <c r="B69" s="183"/>
      <c r="C69" s="181"/>
      <c r="D69" s="181"/>
      <c r="E69" s="71"/>
    </row>
    <row r="70" spans="1:5" s="49" customFormat="1" ht="15" customHeight="1">
      <c r="A70" s="180"/>
      <c r="B70" s="183"/>
      <c r="C70" s="181"/>
      <c r="D70" s="181"/>
      <c r="E70" s="71"/>
    </row>
    <row r="71" spans="1:5" s="49" customFormat="1" ht="15" customHeight="1">
      <c r="A71" s="180"/>
      <c r="B71" s="183"/>
      <c r="C71" s="181"/>
      <c r="D71" s="181"/>
      <c r="E71" s="71"/>
    </row>
    <row r="72" spans="1:5" s="49" customFormat="1" ht="15" customHeight="1">
      <c r="A72" s="180"/>
      <c r="B72" s="185"/>
      <c r="C72" s="181"/>
      <c r="D72" s="181"/>
      <c r="E72" s="71"/>
    </row>
    <row r="73" spans="1:5" s="49" customFormat="1" ht="15" customHeight="1">
      <c r="A73" s="180"/>
      <c r="B73" s="181"/>
      <c r="C73" s="184"/>
      <c r="D73" s="181"/>
      <c r="E73" s="71"/>
    </row>
    <row r="74" spans="1:5" s="49" customFormat="1" ht="15" customHeight="1">
      <c r="A74" s="180"/>
      <c r="B74" s="181"/>
      <c r="C74" s="181"/>
      <c r="D74" s="181"/>
      <c r="E74" s="71"/>
    </row>
    <row r="75" spans="1:5" s="49" customFormat="1" ht="15" customHeight="1">
      <c r="A75" s="180"/>
      <c r="B75" s="181"/>
      <c r="C75" s="181"/>
      <c r="D75" s="181"/>
      <c r="E75" s="71"/>
    </row>
    <row r="76" spans="1:5" s="49" customFormat="1" ht="15" customHeight="1">
      <c r="A76" s="180"/>
      <c r="B76" s="181"/>
      <c r="C76" s="181"/>
      <c r="D76" s="181"/>
      <c r="E76" s="71"/>
    </row>
    <row r="77" spans="1:5" s="49" customFormat="1" ht="15" customHeight="1">
      <c r="A77" s="180"/>
      <c r="B77" s="181"/>
      <c r="C77" s="181"/>
      <c r="D77" s="181"/>
      <c r="E77" s="71"/>
    </row>
    <row r="78" spans="1:5" s="49" customFormat="1" ht="15" customHeight="1">
      <c r="A78" s="180"/>
      <c r="B78" s="181"/>
      <c r="C78" s="181"/>
      <c r="D78" s="181"/>
      <c r="E78" s="71"/>
    </row>
    <row r="79" spans="1:5" s="49" customFormat="1" ht="15" customHeight="1">
      <c r="A79" s="180"/>
      <c r="B79" s="181"/>
      <c r="C79" s="181"/>
      <c r="D79" s="181"/>
      <c r="E79" s="71"/>
    </row>
    <row r="80" spans="1:5" s="49" customFormat="1" ht="15" customHeight="1">
      <c r="A80" s="180"/>
      <c r="B80" s="181"/>
      <c r="C80" s="181"/>
      <c r="D80" s="181"/>
      <c r="E80" s="71"/>
    </row>
    <row r="81" spans="1:5" s="49" customFormat="1" ht="15" customHeight="1">
      <c r="A81" s="180"/>
      <c r="B81" s="181"/>
      <c r="C81" s="181"/>
      <c r="D81" s="181"/>
      <c r="E81" s="71"/>
    </row>
    <row r="82" spans="1:5" s="49" customFormat="1" ht="15" customHeight="1">
      <c r="A82" s="180"/>
      <c r="B82" s="181"/>
      <c r="C82" s="181"/>
      <c r="D82" s="181"/>
      <c r="E82" s="71"/>
    </row>
    <row r="83" spans="1:5" s="49" customFormat="1" ht="15" customHeight="1">
      <c r="A83" s="180"/>
      <c r="B83" s="181"/>
      <c r="C83" s="181"/>
      <c r="D83" s="181"/>
      <c r="E83" s="71"/>
    </row>
    <row r="84" spans="1:5" s="49" customFormat="1" ht="15" customHeight="1">
      <c r="A84" s="180"/>
      <c r="B84" s="181"/>
      <c r="C84" s="181"/>
      <c r="D84" s="181"/>
      <c r="E84" s="71"/>
    </row>
    <row r="85" spans="1:5" s="49" customFormat="1" ht="15" customHeight="1">
      <c r="A85" s="180"/>
      <c r="B85" s="181"/>
      <c r="C85" s="181"/>
      <c r="D85" s="181"/>
      <c r="E85" s="71"/>
    </row>
    <row r="86" spans="1:5" s="49" customFormat="1" ht="15" customHeight="1">
      <c r="A86" s="180"/>
      <c r="B86" s="181"/>
      <c r="C86" s="181"/>
      <c r="D86" s="181"/>
      <c r="E86" s="71"/>
    </row>
    <row r="87" spans="1:5" s="49" customFormat="1" ht="15" customHeight="1">
      <c r="A87" s="180"/>
      <c r="B87" s="181"/>
      <c r="C87" s="181"/>
      <c r="D87" s="181"/>
      <c r="E87" s="71"/>
    </row>
    <row r="88" spans="1:5" s="49" customFormat="1" ht="15" customHeight="1">
      <c r="A88" s="180"/>
      <c r="B88" s="181"/>
      <c r="C88" s="181"/>
      <c r="D88" s="181"/>
      <c r="E88" s="71"/>
    </row>
    <row r="89" spans="1:5" s="49" customFormat="1" ht="15" customHeight="1">
      <c r="A89" s="180"/>
      <c r="B89" s="181"/>
      <c r="C89" s="185"/>
      <c r="D89" s="185"/>
      <c r="E89" s="71"/>
    </row>
    <row r="90" spans="1:5" s="49" customFormat="1" ht="15" customHeight="1">
      <c r="A90" s="180"/>
      <c r="B90" s="181"/>
      <c r="C90" s="185"/>
      <c r="D90" s="185"/>
      <c r="E90" s="71"/>
    </row>
    <row r="91" spans="1:5" s="49" customFormat="1" ht="15" customHeight="1">
      <c r="A91" s="180"/>
      <c r="B91" s="181"/>
      <c r="C91" s="185"/>
      <c r="D91" s="185"/>
      <c r="E91" s="71"/>
    </row>
    <row r="92" spans="1:5" s="49" customFormat="1" ht="15" customHeight="1">
      <c r="A92" s="180"/>
      <c r="B92" s="185"/>
      <c r="C92" s="185"/>
      <c r="D92" s="185"/>
      <c r="E92" s="71"/>
    </row>
    <row r="93" spans="1:5" s="49" customFormat="1" ht="15" customHeight="1">
      <c r="A93" s="180"/>
      <c r="B93" s="185"/>
      <c r="C93" s="185"/>
      <c r="D93" s="185"/>
      <c r="E93" s="71"/>
    </row>
    <row r="94" spans="1:5" s="49" customFormat="1" ht="15" customHeight="1">
      <c r="A94" s="180"/>
      <c r="B94" s="185"/>
      <c r="C94" s="185"/>
      <c r="D94" s="185"/>
      <c r="E94" s="71"/>
    </row>
    <row r="95" spans="1:5" s="49" customFormat="1" ht="15" customHeight="1">
      <c r="A95" s="180"/>
      <c r="B95" s="185"/>
      <c r="C95" s="185"/>
      <c r="D95" s="185"/>
      <c r="E95" s="71"/>
    </row>
    <row r="96" spans="1:5" s="49" customFormat="1" ht="15" customHeight="1">
      <c r="A96" s="180"/>
      <c r="B96" s="185"/>
      <c r="C96" s="185"/>
      <c r="D96" s="185"/>
      <c r="E96" s="71"/>
    </row>
    <row r="97" spans="1:5" s="49" customFormat="1" ht="15" customHeight="1">
      <c r="A97" s="180"/>
      <c r="B97" s="185"/>
      <c r="C97" s="185"/>
      <c r="D97" s="185"/>
      <c r="E97" s="71"/>
    </row>
    <row r="98" spans="1:5" s="49" customFormat="1" ht="15" customHeight="1">
      <c r="A98" s="180"/>
      <c r="B98" s="185"/>
      <c r="C98" s="185"/>
      <c r="D98" s="185"/>
      <c r="E98" s="71"/>
    </row>
    <row r="99" spans="1:5" s="49" customFormat="1" ht="15" customHeight="1">
      <c r="A99" s="180"/>
      <c r="B99" s="185"/>
      <c r="C99" s="185"/>
      <c r="D99" s="185"/>
      <c r="E99" s="71"/>
    </row>
    <row r="100" spans="1:5" s="49" customFormat="1" ht="15" customHeight="1">
      <c r="A100" s="180"/>
      <c r="B100" s="185"/>
      <c r="C100" s="185"/>
      <c r="D100" s="185"/>
      <c r="E100" s="71"/>
    </row>
    <row r="101" spans="1:5" s="49" customFormat="1" ht="15" customHeight="1">
      <c r="A101" s="180"/>
      <c r="B101" s="185"/>
      <c r="C101" s="185"/>
      <c r="D101" s="185"/>
      <c r="E101" s="71"/>
    </row>
    <row r="102" spans="1:5" s="49" customFormat="1" ht="15" customHeight="1">
      <c r="A102" s="180"/>
      <c r="B102" s="185"/>
      <c r="C102" s="185"/>
      <c r="D102" s="185"/>
      <c r="E102" s="71"/>
    </row>
    <row r="103" spans="1:5" s="49" customFormat="1" ht="15" customHeight="1">
      <c r="A103" s="180"/>
      <c r="B103" s="185"/>
      <c r="C103" s="185"/>
      <c r="D103" s="185"/>
      <c r="E103" s="71"/>
    </row>
    <row r="104" spans="1:5" s="49" customFormat="1" ht="15" customHeight="1">
      <c r="A104" s="180"/>
      <c r="B104" s="185"/>
      <c r="C104" s="185"/>
      <c r="D104" s="185"/>
      <c r="E104" s="71"/>
    </row>
    <row r="105" spans="1:5" s="49" customFormat="1" ht="15" customHeight="1">
      <c r="A105" s="180"/>
      <c r="B105" s="185"/>
      <c r="C105" s="185"/>
      <c r="D105" s="185"/>
      <c r="E105" s="71"/>
    </row>
    <row r="106" spans="1:5" s="49" customFormat="1" ht="15" customHeight="1">
      <c r="A106" s="180"/>
      <c r="B106" s="185"/>
      <c r="C106" s="185"/>
      <c r="D106" s="185"/>
      <c r="E106" s="71"/>
    </row>
    <row r="107" spans="1:5" s="49" customFormat="1" ht="15" customHeight="1">
      <c r="A107" s="180"/>
      <c r="B107" s="185"/>
      <c r="C107" s="185"/>
      <c r="D107" s="185"/>
      <c r="E107" s="71"/>
    </row>
    <row r="108" spans="1:5" s="49" customFormat="1" ht="15" customHeight="1">
      <c r="A108" s="180"/>
      <c r="B108" s="185"/>
      <c r="C108" s="185"/>
      <c r="D108" s="185"/>
      <c r="E108" s="71"/>
    </row>
    <row r="109" spans="1:5" s="49" customFormat="1" ht="15" customHeight="1">
      <c r="A109" s="180"/>
      <c r="B109" s="185"/>
      <c r="C109" s="185"/>
      <c r="D109" s="185"/>
      <c r="E109" s="71"/>
    </row>
    <row r="110" spans="1:5" s="49" customFormat="1" ht="15" customHeight="1">
      <c r="A110" s="180"/>
      <c r="B110" s="185"/>
      <c r="C110" s="185"/>
      <c r="D110" s="185"/>
      <c r="E110" s="71"/>
    </row>
    <row r="111" spans="1:5" s="49" customFormat="1" ht="15" customHeight="1">
      <c r="A111" s="180"/>
      <c r="B111" s="185"/>
      <c r="C111" s="185"/>
      <c r="D111" s="185"/>
      <c r="E111" s="71"/>
    </row>
    <row r="112" spans="1:5" s="49" customFormat="1" ht="15" customHeight="1">
      <c r="A112" s="180"/>
      <c r="B112" s="185"/>
      <c r="C112" s="185"/>
      <c r="D112" s="185"/>
      <c r="E112" s="71"/>
    </row>
    <row r="113" spans="1:5" s="49" customFormat="1" ht="15" customHeight="1">
      <c r="A113" s="180"/>
      <c r="B113" s="185"/>
      <c r="C113" s="185"/>
      <c r="D113" s="185"/>
      <c r="E113" s="71"/>
    </row>
    <row r="114" spans="1:5" s="49" customFormat="1" ht="15" customHeight="1">
      <c r="A114" s="180"/>
      <c r="B114" s="185"/>
      <c r="C114" s="185"/>
      <c r="D114" s="185"/>
      <c r="E114" s="71"/>
    </row>
    <row r="115" spans="1:5" s="49" customFormat="1" ht="15" customHeight="1">
      <c r="A115" s="180"/>
      <c r="B115" s="185"/>
      <c r="C115" s="185"/>
      <c r="D115" s="185"/>
      <c r="E115" s="71"/>
    </row>
    <row r="116" spans="1:5" s="49" customFormat="1" ht="15" customHeight="1">
      <c r="A116" s="180"/>
      <c r="B116" s="185"/>
      <c r="C116" s="185"/>
      <c r="D116" s="185"/>
      <c r="E116" s="71"/>
    </row>
    <row r="117" spans="1:5" s="49" customFormat="1" ht="15" customHeight="1">
      <c r="A117" s="180"/>
      <c r="B117" s="185"/>
      <c r="C117" s="185"/>
      <c r="D117" s="185"/>
      <c r="E117" s="71"/>
    </row>
    <row r="118" spans="1:5" s="49" customFormat="1" ht="15" customHeight="1">
      <c r="A118" s="180"/>
      <c r="B118" s="185"/>
      <c r="C118" s="185"/>
      <c r="D118" s="185"/>
      <c r="E118" s="71"/>
    </row>
    <row r="119" spans="1:5" s="49" customFormat="1" ht="15" customHeight="1">
      <c r="A119" s="180"/>
      <c r="B119" s="185"/>
      <c r="C119" s="185"/>
      <c r="D119" s="185"/>
      <c r="E119" s="71"/>
    </row>
    <row r="120" spans="1:5" s="49" customFormat="1" ht="15" customHeight="1">
      <c r="A120" s="180"/>
      <c r="B120" s="185"/>
      <c r="C120" s="185"/>
      <c r="D120" s="185"/>
      <c r="E120" s="71"/>
    </row>
    <row r="121" spans="1:5" s="49" customFormat="1" ht="15" customHeight="1">
      <c r="A121" s="186"/>
      <c r="B121" s="185"/>
      <c r="C121" s="185"/>
      <c r="D121" s="185"/>
      <c r="E121" s="71"/>
    </row>
    <row r="122" spans="1:5" s="49" customFormat="1" ht="15" customHeight="1">
      <c r="A122" s="186"/>
      <c r="B122" s="185"/>
      <c r="C122" s="185"/>
      <c r="D122" s="185"/>
      <c r="E122" s="71"/>
    </row>
    <row r="123" spans="1:5" s="49" customFormat="1" ht="15" customHeight="1">
      <c r="A123" s="186"/>
      <c r="B123" s="185"/>
      <c r="C123" s="185"/>
      <c r="D123" s="185"/>
      <c r="E123" s="71"/>
    </row>
    <row r="124" spans="1:5" s="49" customFormat="1" ht="15" customHeight="1">
      <c r="A124" s="186"/>
      <c r="B124" s="185"/>
      <c r="C124" s="185"/>
      <c r="D124" s="185"/>
      <c r="E124" s="71"/>
    </row>
    <row r="125" spans="1:5" s="49" customFormat="1" ht="15" customHeight="1">
      <c r="A125" s="186"/>
      <c r="B125" s="185"/>
      <c r="C125" s="185"/>
      <c r="D125" s="185"/>
      <c r="E125" s="71"/>
    </row>
    <row r="126" spans="1:5" s="49" customFormat="1" ht="15" customHeight="1">
      <c r="A126" s="186"/>
      <c r="B126" s="185"/>
      <c r="C126" s="185"/>
      <c r="D126" s="185"/>
      <c r="E126" s="71"/>
    </row>
    <row r="127" spans="1:5" s="49" customFormat="1" ht="15" customHeight="1">
      <c r="A127" s="186"/>
      <c r="B127" s="185"/>
      <c r="C127" s="185"/>
      <c r="D127" s="185"/>
      <c r="E127" s="71"/>
    </row>
    <row r="128" ht="15" customHeight="1">
      <c r="A128" s="187"/>
    </row>
    <row r="129" s="43" customFormat="1" ht="15" customHeight="1">
      <c r="A129" s="187"/>
    </row>
    <row r="130" s="43" customFormat="1" ht="15" customHeight="1">
      <c r="A130" s="187"/>
    </row>
    <row r="131" s="43" customFormat="1" ht="15" customHeight="1">
      <c r="A131" s="187"/>
    </row>
    <row r="132" s="43" customFormat="1" ht="15" customHeight="1">
      <c r="A132" s="187"/>
    </row>
    <row r="133" s="43" customFormat="1" ht="15" customHeight="1">
      <c r="A133" s="187"/>
    </row>
    <row r="134" s="43" customFormat="1" ht="15" customHeight="1">
      <c r="A134" s="187"/>
    </row>
    <row r="135" s="43" customFormat="1" ht="15" customHeight="1">
      <c r="A135" s="187"/>
    </row>
    <row r="136" s="43" customFormat="1" ht="15" customHeight="1">
      <c r="A136" s="187"/>
    </row>
    <row r="137" s="43" customFormat="1" ht="15" customHeight="1">
      <c r="A137" s="187"/>
    </row>
    <row r="138" s="43" customFormat="1" ht="15" customHeight="1">
      <c r="A138" s="187"/>
    </row>
    <row r="139" s="43" customFormat="1" ht="15" customHeight="1">
      <c r="A139" s="187"/>
    </row>
    <row r="140" s="43" customFormat="1" ht="15" customHeight="1">
      <c r="A140" s="187"/>
    </row>
    <row r="141" s="43" customFormat="1" ht="15" customHeight="1">
      <c r="A141" s="187"/>
    </row>
    <row r="142" s="43" customFormat="1" ht="15" customHeight="1">
      <c r="A142" s="187"/>
    </row>
    <row r="143" s="43" customFormat="1" ht="15" customHeight="1">
      <c r="A143" s="187"/>
    </row>
    <row r="144" s="43" customFormat="1" ht="15" customHeight="1">
      <c r="A144" s="187"/>
    </row>
    <row r="145" s="43" customFormat="1" ht="15" customHeight="1">
      <c r="A145" s="187"/>
    </row>
    <row r="146" s="43" customFormat="1" ht="15" customHeight="1">
      <c r="A146" s="187"/>
    </row>
    <row r="147" s="43" customFormat="1" ht="15" customHeight="1">
      <c r="A147" s="187"/>
    </row>
    <row r="148" s="43" customFormat="1" ht="15" customHeight="1">
      <c r="A148" s="187"/>
    </row>
    <row r="149" s="43" customFormat="1" ht="15" customHeight="1">
      <c r="A149" s="187"/>
    </row>
    <row r="150" s="43" customFormat="1" ht="15" customHeight="1">
      <c r="A150" s="187"/>
    </row>
    <row r="151" s="43" customFormat="1" ht="15" customHeight="1">
      <c r="A151" s="187"/>
    </row>
    <row r="152" s="43" customFormat="1" ht="15" customHeight="1">
      <c r="A152" s="187"/>
    </row>
    <row r="153" s="43" customFormat="1" ht="15" customHeight="1">
      <c r="A153" s="187"/>
    </row>
    <row r="154" s="43" customFormat="1" ht="15" customHeight="1">
      <c r="A154" s="187"/>
    </row>
    <row r="155" s="43" customFormat="1" ht="15" customHeight="1">
      <c r="A155" s="187"/>
    </row>
    <row r="156" s="43" customFormat="1" ht="15" customHeight="1">
      <c r="A156" s="187"/>
    </row>
    <row r="157" s="43" customFormat="1" ht="15" customHeight="1">
      <c r="A157" s="187"/>
    </row>
    <row r="158" s="43" customFormat="1" ht="15" customHeight="1">
      <c r="A158" s="187"/>
    </row>
    <row r="159" s="43" customFormat="1" ht="15" customHeight="1">
      <c r="A159" s="187"/>
    </row>
    <row r="160" s="43" customFormat="1" ht="15" customHeight="1">
      <c r="A160" s="187"/>
    </row>
    <row r="161" s="43" customFormat="1" ht="15" customHeight="1">
      <c r="A161" s="187"/>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43" customWidth="1"/>
    <col min="2" max="4" width="18.7109375" style="188" customWidth="1"/>
    <col min="5" max="5" width="15.7109375" style="189" customWidth="1"/>
    <col min="6" max="16384" width="15.7109375" style="43" customWidth="1"/>
  </cols>
  <sheetData>
    <row r="1" spans="1:5" s="136" customFormat="1" ht="30" customHeight="1">
      <c r="A1" s="324" t="s">
        <v>0</v>
      </c>
      <c r="B1" s="325"/>
      <c r="C1" s="325"/>
      <c r="D1" s="326"/>
      <c r="E1" s="135"/>
    </row>
    <row r="2" spans="1:5" s="138" customFormat="1" ht="15" customHeight="1">
      <c r="A2" s="327"/>
      <c r="B2" s="328"/>
      <c r="C2" s="328"/>
      <c r="D2" s="329"/>
      <c r="E2" s="137"/>
    </row>
    <row r="3" spans="1:5" s="138" customFormat="1" ht="15" customHeight="1">
      <c r="A3" s="330" t="s">
        <v>108</v>
      </c>
      <c r="B3" s="331"/>
      <c r="C3" s="331"/>
      <c r="D3" s="332"/>
      <c r="E3" s="137"/>
    </row>
    <row r="4" spans="1:5" s="138" customFormat="1" ht="15" customHeight="1">
      <c r="A4" s="330" t="s">
        <v>109</v>
      </c>
      <c r="B4" s="331"/>
      <c r="C4" s="331"/>
      <c r="D4" s="332"/>
      <c r="E4" s="137"/>
    </row>
    <row r="5" spans="1:5" s="138" customFormat="1" ht="15" customHeight="1">
      <c r="A5" s="330" t="s">
        <v>156</v>
      </c>
      <c r="B5" s="331"/>
      <c r="C5" s="331"/>
      <c r="D5" s="332"/>
      <c r="E5" s="137"/>
    </row>
    <row r="6" spans="1:5" s="138" customFormat="1" ht="15" customHeight="1">
      <c r="A6" s="139"/>
      <c r="B6" s="140"/>
      <c r="C6" s="140"/>
      <c r="D6" s="141"/>
      <c r="E6" s="137"/>
    </row>
    <row r="7" spans="1:5" s="49" customFormat="1" ht="15" customHeight="1">
      <c r="A7" s="142"/>
      <c r="B7" s="140"/>
      <c r="C7" s="140"/>
      <c r="D7" s="141"/>
      <c r="E7" s="71"/>
    </row>
    <row r="8" spans="1:5" s="49" customFormat="1" ht="15" customHeight="1">
      <c r="A8" s="143" t="s">
        <v>111</v>
      </c>
      <c r="B8" s="144" t="s">
        <v>112</v>
      </c>
      <c r="C8" s="145"/>
      <c r="D8" s="146"/>
      <c r="E8" s="71"/>
    </row>
    <row r="9" spans="1:5" s="49" customFormat="1" ht="15" customHeight="1">
      <c r="A9" s="143"/>
      <c r="B9" s="147" t="s">
        <v>43</v>
      </c>
      <c r="C9" s="148"/>
      <c r="D9" s="149"/>
      <c r="E9" s="71"/>
    </row>
    <row r="10" spans="1:5" s="49" customFormat="1" ht="15" customHeight="1">
      <c r="A10" s="150"/>
      <c r="B10" s="151" t="s">
        <v>24</v>
      </c>
      <c r="C10" s="152"/>
      <c r="D10" s="153"/>
      <c r="E10" s="71"/>
    </row>
    <row r="11" spans="1:5" s="49" customFormat="1" ht="15" customHeight="1">
      <c r="A11" s="154" t="s">
        <v>113</v>
      </c>
      <c r="B11" s="155"/>
      <c r="C11" s="19">
        <f>'Premiums YTD-8'!F12</f>
        <v>7736552</v>
      </c>
      <c r="D11" s="153"/>
      <c r="E11" s="71"/>
    </row>
    <row r="12" spans="1:5" s="49" customFormat="1" ht="15" customHeight="1">
      <c r="A12" s="154"/>
      <c r="B12" s="155"/>
      <c r="C12" s="24"/>
      <c r="D12" s="153"/>
      <c r="E12" s="71"/>
    </row>
    <row r="13" spans="1:5" s="49" customFormat="1" ht="15" customHeight="1">
      <c r="A13" s="156" t="s">
        <v>114</v>
      </c>
      <c r="B13" s="157">
        <f>'Premiums YTD-8'!F18</f>
        <v>3862627</v>
      </c>
      <c r="C13" s="158"/>
      <c r="D13" s="153"/>
      <c r="E13" s="71"/>
    </row>
    <row r="14" spans="1:5" s="49" customFormat="1" ht="15" customHeight="1">
      <c r="A14" s="156" t="s">
        <v>115</v>
      </c>
      <c r="B14" s="159">
        <f>'Premiums YTD-8'!F24</f>
        <v>4327700</v>
      </c>
      <c r="C14" s="158"/>
      <c r="D14" s="153"/>
      <c r="E14" s="71"/>
    </row>
    <row r="15" spans="1:5" s="49" customFormat="1" ht="15" customHeight="1">
      <c r="A15" s="156" t="s">
        <v>116</v>
      </c>
      <c r="B15" s="155"/>
      <c r="C15" s="160">
        <f>B14-B13</f>
        <v>465073</v>
      </c>
      <c r="D15" s="153"/>
      <c r="E15" s="71"/>
    </row>
    <row r="16" spans="1:5" s="49" customFormat="1" ht="15" customHeight="1">
      <c r="A16" s="154" t="s">
        <v>117</v>
      </c>
      <c r="B16" s="155"/>
      <c r="C16" s="158"/>
      <c r="D16" s="161">
        <f>C11+C15</f>
        <v>8201625</v>
      </c>
      <c r="E16" s="71"/>
    </row>
    <row r="17" spans="1:4" s="49" customFormat="1" ht="15" customHeight="1">
      <c r="A17" s="156" t="s">
        <v>118</v>
      </c>
      <c r="B17" s="155"/>
      <c r="C17" s="162">
        <f>'[1]Loss Expenses Paid YTD-16'!E30</f>
        <v>3903617</v>
      </c>
      <c r="D17" s="153"/>
    </row>
    <row r="18" spans="1:4" s="49" customFormat="1" ht="15" customHeight="1">
      <c r="A18" s="156" t="s">
        <v>119</v>
      </c>
      <c r="B18" s="155"/>
      <c r="C18" s="160">
        <f>-'[1]4Q18 Trial Balance'!$J$277</f>
        <v>15160</v>
      </c>
      <c r="D18" s="153"/>
    </row>
    <row r="19" spans="1:5" s="49" customFormat="1" ht="15" customHeight="1">
      <c r="A19" s="154" t="s">
        <v>120</v>
      </c>
      <c r="B19" s="155"/>
      <c r="C19" s="162">
        <f>C17-C18</f>
        <v>3888457</v>
      </c>
      <c r="D19" s="153"/>
      <c r="E19" s="71"/>
    </row>
    <row r="20" spans="1:5" s="49" customFormat="1" ht="15" customHeight="1">
      <c r="A20" s="156" t="s">
        <v>121</v>
      </c>
      <c r="B20" s="157">
        <f>'Losses Incurred YTD-10'!F18+'Losses Incurred YTD-10'!F24</f>
        <v>1812224</v>
      </c>
      <c r="C20" s="158" t="s">
        <v>24</v>
      </c>
      <c r="D20" s="153"/>
      <c r="E20" s="71"/>
    </row>
    <row r="21" spans="1:5" s="49" customFormat="1" ht="15" customHeight="1">
      <c r="A21" s="156" t="s">
        <v>122</v>
      </c>
      <c r="B21" s="159">
        <f>'Losses Incurred YTD-10'!F31</f>
        <v>1496317</v>
      </c>
      <c r="C21" s="158"/>
      <c r="D21" s="153"/>
      <c r="E21" s="71"/>
    </row>
    <row r="22" spans="1:5" s="49" customFormat="1" ht="15" customHeight="1">
      <c r="A22" s="156" t="s">
        <v>123</v>
      </c>
      <c r="B22" s="163"/>
      <c r="C22" s="164">
        <f>B20-B21</f>
        <v>315907</v>
      </c>
      <c r="D22" s="153"/>
      <c r="E22" s="71"/>
    </row>
    <row r="23" spans="1:5" s="49" customFormat="1" ht="15" customHeight="1">
      <c r="A23" s="154" t="s">
        <v>124</v>
      </c>
      <c r="B23" s="155"/>
      <c r="C23" s="158"/>
      <c r="D23" s="165">
        <f>C19+C22</f>
        <v>4204364</v>
      </c>
      <c r="E23" s="158"/>
    </row>
    <row r="24" spans="1:5" s="49" customFormat="1" ht="15" customHeight="1">
      <c r="A24" s="156" t="s">
        <v>125</v>
      </c>
      <c r="B24" s="155"/>
      <c r="C24" s="162">
        <f>'[1]Loss Expenses Paid YTD-16'!C30</f>
        <v>317663</v>
      </c>
      <c r="D24" s="153"/>
      <c r="E24" s="166"/>
    </row>
    <row r="25" spans="1:5" s="49" customFormat="1" ht="15" customHeight="1">
      <c r="A25" s="156" t="s">
        <v>126</v>
      </c>
      <c r="B25" s="155"/>
      <c r="C25" s="160">
        <f>'[1]Loss Expenses Paid YTD-16'!I30</f>
        <v>411444</v>
      </c>
      <c r="D25" s="153"/>
      <c r="E25" s="166"/>
    </row>
    <row r="26" spans="1:5" s="49" customFormat="1" ht="15" customHeight="1">
      <c r="A26" s="154" t="s">
        <v>127</v>
      </c>
      <c r="B26" s="155"/>
      <c r="C26" s="162">
        <f>C24+C25</f>
        <v>729107</v>
      </c>
      <c r="D26" s="153"/>
      <c r="E26" s="158"/>
    </row>
    <row r="27" spans="1:5" s="49" customFormat="1" ht="15" customHeight="1">
      <c r="A27" s="156" t="s">
        <v>128</v>
      </c>
      <c r="B27" s="157">
        <f>'Loss Expenses YTD-12'!F18</f>
        <v>343922</v>
      </c>
      <c r="C27" s="158"/>
      <c r="D27" s="153"/>
      <c r="E27" s="166"/>
    </row>
    <row r="28" spans="1:5" s="49" customFormat="1" ht="15" customHeight="1">
      <c r="A28" s="156" t="s">
        <v>129</v>
      </c>
      <c r="B28" s="159">
        <f>'Loss Expenses YTD-12'!F24</f>
        <v>310654</v>
      </c>
      <c r="C28" s="158"/>
      <c r="D28" s="153"/>
      <c r="E28" s="158"/>
    </row>
    <row r="29" spans="1:5" s="49" customFormat="1" ht="15" customHeight="1">
      <c r="A29" s="156" t="s">
        <v>130</v>
      </c>
      <c r="B29" s="155"/>
      <c r="C29" s="164">
        <f>B27-B28</f>
        <v>33268</v>
      </c>
      <c r="D29" s="153"/>
      <c r="E29" s="166"/>
    </row>
    <row r="30" spans="1:5" s="49" customFormat="1" ht="15" customHeight="1">
      <c r="A30" s="154" t="s">
        <v>131</v>
      </c>
      <c r="B30" s="155"/>
      <c r="C30" s="158"/>
      <c r="D30" s="167">
        <f>C26+C29</f>
        <v>762375</v>
      </c>
      <c r="E30" s="158"/>
    </row>
    <row r="31" spans="1:5" s="49" customFormat="1" ht="15" customHeight="1">
      <c r="A31" s="154" t="s">
        <v>132</v>
      </c>
      <c r="B31" s="155"/>
      <c r="C31" s="158"/>
      <c r="D31" s="168">
        <f>D23+D30</f>
        <v>4966739</v>
      </c>
      <c r="E31" s="158"/>
    </row>
    <row r="32" spans="1:5" s="49" customFormat="1" ht="15" customHeight="1">
      <c r="A32" s="156" t="s">
        <v>133</v>
      </c>
      <c r="B32" s="155"/>
      <c r="C32" s="162">
        <f>10500+10500+11370-2556+11370</f>
        <v>41184</v>
      </c>
      <c r="D32" s="153"/>
      <c r="E32" s="166"/>
    </row>
    <row r="33" spans="1:5" s="49" customFormat="1" ht="15" customHeight="1">
      <c r="A33" s="156" t="s">
        <v>134</v>
      </c>
      <c r="B33" s="157">
        <f>-'[1]4Q18 Trial Balance'!$J$123</f>
        <v>124166</v>
      </c>
      <c r="C33" s="158"/>
      <c r="D33" s="153"/>
      <c r="E33" s="71"/>
    </row>
    <row r="34" spans="1:5" s="49" customFormat="1" ht="15" customHeight="1">
      <c r="A34" s="156" t="s">
        <v>135</v>
      </c>
      <c r="B34" s="159">
        <v>126554</v>
      </c>
      <c r="C34" s="158"/>
      <c r="D34" s="153"/>
      <c r="E34" s="71"/>
    </row>
    <row r="35" spans="1:5" s="49" customFormat="1" ht="15" customHeight="1">
      <c r="A35" s="156" t="s">
        <v>136</v>
      </c>
      <c r="B35" s="155"/>
      <c r="C35" s="164">
        <f>B33-B34</f>
        <v>-2388</v>
      </c>
      <c r="D35" s="153"/>
      <c r="E35" s="71"/>
    </row>
    <row r="36" spans="1:5" s="49" customFormat="1" ht="15" customHeight="1">
      <c r="A36" s="154" t="s">
        <v>137</v>
      </c>
      <c r="B36" s="155"/>
      <c r="C36" s="158" t="s">
        <v>24</v>
      </c>
      <c r="D36" s="190">
        <f>C32+C35</f>
        <v>38796</v>
      </c>
      <c r="E36" s="71"/>
    </row>
    <row r="37" spans="1:5" s="49" customFormat="1" ht="15" customHeight="1">
      <c r="A37" s="156" t="s">
        <v>138</v>
      </c>
      <c r="B37" s="155"/>
      <c r="C37" s="162">
        <f>'[1]4Q18 Trial Balance'!J368</f>
        <v>631969</v>
      </c>
      <c r="D37" s="153"/>
      <c r="E37" s="71"/>
    </row>
    <row r="38" spans="1:5" s="49" customFormat="1" ht="15" customHeight="1">
      <c r="A38" s="156" t="s">
        <v>139</v>
      </c>
      <c r="B38" s="155"/>
      <c r="C38" s="162">
        <f>'[1]4Q18 Trial Balance'!J379</f>
        <v>91622</v>
      </c>
      <c r="D38" s="153"/>
      <c r="E38" s="170"/>
    </row>
    <row r="39" spans="1:6" s="49" customFormat="1" ht="15" customHeight="1">
      <c r="A39" s="156" t="s">
        <v>140</v>
      </c>
      <c r="B39" s="155"/>
      <c r="C39" s="160">
        <f>'[1]4Q18 Trial Balance'!J605-C43</f>
        <v>2811256</v>
      </c>
      <c r="D39" s="153"/>
      <c r="E39" s="170"/>
      <c r="F39" s="71"/>
    </row>
    <row r="40" spans="1:6" s="49" customFormat="1" ht="15" customHeight="1">
      <c r="A40" s="154" t="s">
        <v>141</v>
      </c>
      <c r="B40" s="155"/>
      <c r="C40" s="162">
        <f>SUM(C37:C39)</f>
        <v>3534847</v>
      </c>
      <c r="D40" s="153"/>
      <c r="E40" s="170"/>
      <c r="F40" s="71"/>
    </row>
    <row r="41" spans="1:5" s="49" customFormat="1" ht="15" customHeight="1">
      <c r="A41" s="156" t="s">
        <v>134</v>
      </c>
      <c r="B41" s="157">
        <f>-'[1]4Q18 Trial Balance'!$J$140</f>
        <v>120017</v>
      </c>
      <c r="C41" s="158"/>
      <c r="D41" s="153"/>
      <c r="E41" s="170"/>
    </row>
    <row r="42" spans="1:5" s="49" customFormat="1" ht="15" customHeight="1">
      <c r="A42" s="156" t="s">
        <v>135</v>
      </c>
      <c r="B42" s="159">
        <v>60810</v>
      </c>
      <c r="C42" s="158" t="s">
        <v>24</v>
      </c>
      <c r="D42" s="153"/>
      <c r="E42" s="71"/>
    </row>
    <row r="43" spans="1:5" s="49" customFormat="1" ht="15" customHeight="1">
      <c r="A43" s="156" t="s">
        <v>142</v>
      </c>
      <c r="B43" s="155"/>
      <c r="C43" s="164">
        <f>+B41-B42</f>
        <v>59207</v>
      </c>
      <c r="D43" s="153"/>
      <c r="E43" s="71"/>
    </row>
    <row r="44" spans="1:6" s="49" customFormat="1" ht="15" customHeight="1">
      <c r="A44" s="154" t="s">
        <v>143</v>
      </c>
      <c r="B44" s="155"/>
      <c r="C44" s="158"/>
      <c r="D44" s="167">
        <f>SUM(C40:C43)</f>
        <v>3594054</v>
      </c>
      <c r="E44" s="71"/>
      <c r="F44" s="71"/>
    </row>
    <row r="45" spans="1:6" s="49" customFormat="1" ht="15" customHeight="1">
      <c r="A45" s="154" t="s">
        <v>144</v>
      </c>
      <c r="B45" s="155"/>
      <c r="C45" s="158"/>
      <c r="D45" s="167">
        <f>SUM(D36:D44)</f>
        <v>3632850</v>
      </c>
      <c r="E45" s="71"/>
      <c r="F45" s="171"/>
    </row>
    <row r="46" spans="1:6" s="49" customFormat="1" ht="15" customHeight="1">
      <c r="A46" s="154" t="s">
        <v>145</v>
      </c>
      <c r="B46" s="155"/>
      <c r="C46" s="158"/>
      <c r="D46" s="172">
        <f>+D31+D45</f>
        <v>8599589</v>
      </c>
      <c r="E46" s="71"/>
      <c r="F46" s="171"/>
    </row>
    <row r="47" spans="1:6" s="49" customFormat="1" ht="15" customHeight="1">
      <c r="A47" s="154" t="s">
        <v>146</v>
      </c>
      <c r="B47" s="155"/>
      <c r="C47" s="158"/>
      <c r="D47" s="168">
        <f>D16-D31-D45</f>
        <v>-397964</v>
      </c>
      <c r="E47" s="173"/>
      <c r="F47" s="71"/>
    </row>
    <row r="48" spans="1:4" s="49" customFormat="1" ht="15" customHeight="1">
      <c r="A48" s="156" t="s">
        <v>147</v>
      </c>
      <c r="B48" s="155"/>
      <c r="C48" s="162">
        <f>-'[1]4Q18 Trial Balance'!J248-C51</f>
        <v>182427</v>
      </c>
      <c r="D48" s="153"/>
    </row>
    <row r="49" spans="1:5" s="49" customFormat="1" ht="15" customHeight="1">
      <c r="A49" s="156" t="s">
        <v>148</v>
      </c>
      <c r="B49" s="157">
        <f>'[1]4Q18 Trial Balance'!$J$35</f>
        <v>71988</v>
      </c>
      <c r="C49" s="158"/>
      <c r="D49" s="153"/>
      <c r="E49" s="71"/>
    </row>
    <row r="50" spans="1:5" s="49" customFormat="1" ht="15" customHeight="1">
      <c r="A50" s="156" t="s">
        <v>149</v>
      </c>
      <c r="B50" s="159">
        <v>38132</v>
      </c>
      <c r="C50" s="158"/>
      <c r="D50" s="153"/>
      <c r="E50" s="71"/>
    </row>
    <row r="51" spans="1:5" s="49" customFormat="1" ht="15" customHeight="1">
      <c r="A51" s="156" t="s">
        <v>150</v>
      </c>
      <c r="B51" s="155"/>
      <c r="C51" s="164">
        <f>B49-B50</f>
        <v>33856</v>
      </c>
      <c r="D51" s="153"/>
      <c r="E51" s="71"/>
    </row>
    <row r="52" spans="1:5" s="49" customFormat="1" ht="15" customHeight="1">
      <c r="A52" s="154" t="s">
        <v>151</v>
      </c>
      <c r="B52" s="155"/>
      <c r="C52" s="158"/>
      <c r="D52" s="167">
        <f>C48+C51</f>
        <v>216283</v>
      </c>
      <c r="E52" s="71"/>
    </row>
    <row r="53" spans="1:5" s="49" customFormat="1" ht="15" customHeight="1">
      <c r="A53" s="156" t="s">
        <v>157</v>
      </c>
      <c r="B53" s="155"/>
      <c r="C53" s="158"/>
      <c r="D53" s="174">
        <f>-'[1]4Q18 Trial Balance'!J255</f>
        <v>-3612</v>
      </c>
      <c r="E53" s="71"/>
    </row>
    <row r="54" spans="1:5" s="49" customFormat="1" ht="15" customHeight="1">
      <c r="A54" s="154" t="s">
        <v>153</v>
      </c>
      <c r="B54" s="155"/>
      <c r="C54" s="158"/>
      <c r="D54" s="167">
        <f>SUM(D52:D53)</f>
        <v>212671</v>
      </c>
      <c r="E54" s="71"/>
    </row>
    <row r="55" spans="1:5" s="49" customFormat="1" ht="15" customHeight="1">
      <c r="A55" s="175" t="s">
        <v>154</v>
      </c>
      <c r="B55" s="155"/>
      <c r="C55" s="158"/>
      <c r="D55" s="167">
        <f>-'[1]4Q18 Trial Balance'!J258</f>
        <v>14565</v>
      </c>
      <c r="E55" s="71"/>
    </row>
    <row r="56" spans="1:6" s="49" customFormat="1" ht="15" customHeight="1">
      <c r="A56" s="176" t="s">
        <v>155</v>
      </c>
      <c r="B56" s="177"/>
      <c r="C56" s="178"/>
      <c r="D56" s="172">
        <f>D47+D54+D55</f>
        <v>-170728</v>
      </c>
      <c r="E56" s="173"/>
      <c r="F56" s="179"/>
    </row>
    <row r="57" spans="1:5" s="49" customFormat="1" ht="15" customHeight="1">
      <c r="A57" s="180"/>
      <c r="B57" s="181"/>
      <c r="C57" s="181"/>
      <c r="D57" s="182">
        <f>-'[1]4Q18 Trial Balance'!F603</f>
        <v>-170727.5599999962</v>
      </c>
      <c r="E57" s="71"/>
    </row>
    <row r="58" spans="1:5" s="49" customFormat="1" ht="15" customHeight="1">
      <c r="A58" s="134"/>
      <c r="B58" s="181"/>
      <c r="C58" s="181"/>
      <c r="D58" s="182">
        <f>D56-D57</f>
        <v>-0.44000000378582627</v>
      </c>
      <c r="E58" s="71"/>
    </row>
    <row r="59" spans="1:5" s="49" customFormat="1" ht="15" customHeight="1">
      <c r="A59" s="180"/>
      <c r="B59" s="181"/>
      <c r="C59" s="181"/>
      <c r="D59" s="181"/>
      <c r="E59" s="71"/>
    </row>
    <row r="60" spans="1:5" s="49" customFormat="1" ht="15" customHeight="1">
      <c r="A60" s="180"/>
      <c r="B60" s="181"/>
      <c r="C60" s="181"/>
      <c r="D60" s="181"/>
      <c r="E60" s="71"/>
    </row>
    <row r="61" spans="1:5" s="49" customFormat="1" ht="15" customHeight="1">
      <c r="A61" s="180"/>
      <c r="B61" s="181"/>
      <c r="C61" s="181"/>
      <c r="D61" s="181"/>
      <c r="E61" s="71"/>
    </row>
    <row r="62" spans="1:5" s="49" customFormat="1" ht="15" customHeight="1">
      <c r="A62" s="180"/>
      <c r="B62" s="181"/>
      <c r="C62" s="181"/>
      <c r="D62" s="181"/>
      <c r="E62" s="71"/>
    </row>
    <row r="63" spans="1:5" s="49" customFormat="1" ht="15" customHeight="1">
      <c r="A63" s="180"/>
      <c r="B63" s="181"/>
      <c r="C63" s="181"/>
      <c r="D63" s="181"/>
      <c r="E63" s="71"/>
    </row>
    <row r="64" spans="1:5" s="49" customFormat="1" ht="15" customHeight="1">
      <c r="A64" s="180"/>
      <c r="B64" s="183"/>
      <c r="C64" s="181"/>
      <c r="D64" s="181"/>
      <c r="E64" s="71"/>
    </row>
    <row r="65" spans="1:5" s="49" customFormat="1" ht="15" customHeight="1">
      <c r="A65" s="180"/>
      <c r="B65" s="183"/>
      <c r="C65" s="181"/>
      <c r="D65" s="181"/>
      <c r="E65" s="71"/>
    </row>
    <row r="66" spans="1:5" s="49" customFormat="1" ht="15" customHeight="1">
      <c r="A66" s="180"/>
      <c r="B66" s="183"/>
      <c r="C66" s="181"/>
      <c r="D66" s="181"/>
      <c r="E66" s="71"/>
    </row>
    <row r="67" spans="1:5" s="49" customFormat="1" ht="15" customHeight="1">
      <c r="A67" s="180"/>
      <c r="B67" s="183"/>
      <c r="C67" s="184"/>
      <c r="D67" s="181"/>
      <c r="E67" s="71"/>
    </row>
    <row r="68" spans="1:5" s="49" customFormat="1" ht="15" customHeight="1">
      <c r="A68" s="180"/>
      <c r="B68" s="183"/>
      <c r="C68" s="181"/>
      <c r="D68" s="181"/>
      <c r="E68" s="71"/>
    </row>
    <row r="69" spans="2:5" s="49" customFormat="1" ht="15" customHeight="1">
      <c r="B69" s="183"/>
      <c r="C69" s="181"/>
      <c r="D69" s="181"/>
      <c r="E69" s="71"/>
    </row>
    <row r="70" spans="1:5" s="49" customFormat="1" ht="15" customHeight="1">
      <c r="A70" s="180"/>
      <c r="B70" s="183"/>
      <c r="C70" s="181"/>
      <c r="D70" s="181"/>
      <c r="E70" s="71"/>
    </row>
    <row r="71" spans="1:5" s="49" customFormat="1" ht="15" customHeight="1">
      <c r="A71" s="180"/>
      <c r="B71" s="183"/>
      <c r="C71" s="181"/>
      <c r="D71" s="181"/>
      <c r="E71" s="71"/>
    </row>
    <row r="72" spans="1:5" s="49" customFormat="1" ht="15" customHeight="1">
      <c r="A72" s="180"/>
      <c r="B72" s="185"/>
      <c r="C72" s="181"/>
      <c r="D72" s="181"/>
      <c r="E72" s="71"/>
    </row>
    <row r="73" spans="1:5" s="49" customFormat="1" ht="15" customHeight="1">
      <c r="A73" s="180"/>
      <c r="B73" s="181"/>
      <c r="C73" s="184"/>
      <c r="D73" s="181"/>
      <c r="E73" s="71"/>
    </row>
    <row r="74" spans="1:5" s="49" customFormat="1" ht="15" customHeight="1">
      <c r="A74" s="180"/>
      <c r="B74" s="181"/>
      <c r="C74" s="181"/>
      <c r="D74" s="181"/>
      <c r="E74" s="71"/>
    </row>
    <row r="75" spans="1:5" s="49" customFormat="1" ht="15" customHeight="1">
      <c r="A75" s="180"/>
      <c r="B75" s="181"/>
      <c r="C75" s="181"/>
      <c r="D75" s="181"/>
      <c r="E75" s="71"/>
    </row>
    <row r="76" spans="1:5" s="49" customFormat="1" ht="15" customHeight="1">
      <c r="A76" s="180"/>
      <c r="B76" s="181"/>
      <c r="C76" s="181"/>
      <c r="D76" s="181"/>
      <c r="E76" s="71"/>
    </row>
    <row r="77" spans="1:5" s="49" customFormat="1" ht="15" customHeight="1">
      <c r="A77" s="180"/>
      <c r="B77" s="181"/>
      <c r="C77" s="181"/>
      <c r="D77" s="181"/>
      <c r="E77" s="71"/>
    </row>
    <row r="78" spans="1:5" s="49" customFormat="1" ht="15" customHeight="1">
      <c r="A78" s="180"/>
      <c r="B78" s="181"/>
      <c r="C78" s="181"/>
      <c r="D78" s="181"/>
      <c r="E78" s="71"/>
    </row>
    <row r="79" spans="1:5" s="49" customFormat="1" ht="15" customHeight="1">
      <c r="A79" s="180"/>
      <c r="B79" s="181"/>
      <c r="C79" s="181"/>
      <c r="D79" s="181"/>
      <c r="E79" s="71"/>
    </row>
    <row r="80" spans="1:5" s="49" customFormat="1" ht="15" customHeight="1">
      <c r="A80" s="180"/>
      <c r="B80" s="181"/>
      <c r="C80" s="181"/>
      <c r="D80" s="181"/>
      <c r="E80" s="71"/>
    </row>
    <row r="81" spans="1:5" s="49" customFormat="1" ht="15" customHeight="1">
      <c r="A81" s="180"/>
      <c r="B81" s="181"/>
      <c r="C81" s="181"/>
      <c r="D81" s="181"/>
      <c r="E81" s="71"/>
    </row>
    <row r="82" spans="1:5" s="49" customFormat="1" ht="15" customHeight="1">
      <c r="A82" s="180"/>
      <c r="B82" s="181"/>
      <c r="C82" s="181"/>
      <c r="D82" s="181"/>
      <c r="E82" s="71"/>
    </row>
    <row r="83" spans="1:5" s="49" customFormat="1" ht="15" customHeight="1">
      <c r="A83" s="180"/>
      <c r="B83" s="181"/>
      <c r="C83" s="181"/>
      <c r="D83" s="181"/>
      <c r="E83" s="71"/>
    </row>
    <row r="84" spans="1:5" s="49" customFormat="1" ht="15" customHeight="1">
      <c r="A84" s="180"/>
      <c r="B84" s="181"/>
      <c r="C84" s="181"/>
      <c r="D84" s="181"/>
      <c r="E84" s="71"/>
    </row>
    <row r="85" spans="1:5" s="49" customFormat="1" ht="15" customHeight="1">
      <c r="A85" s="180"/>
      <c r="B85" s="181"/>
      <c r="C85" s="181"/>
      <c r="D85" s="181"/>
      <c r="E85" s="71"/>
    </row>
    <row r="86" spans="1:5" s="49" customFormat="1" ht="15" customHeight="1">
      <c r="A86" s="180"/>
      <c r="B86" s="181"/>
      <c r="C86" s="181"/>
      <c r="D86" s="181"/>
      <c r="E86" s="71"/>
    </row>
    <row r="87" spans="1:5" s="49" customFormat="1" ht="15" customHeight="1">
      <c r="A87" s="180"/>
      <c r="B87" s="181"/>
      <c r="C87" s="181"/>
      <c r="D87" s="181"/>
      <c r="E87" s="71"/>
    </row>
    <row r="88" spans="1:5" s="49" customFormat="1" ht="15" customHeight="1">
      <c r="A88" s="180"/>
      <c r="B88" s="181"/>
      <c r="C88" s="181"/>
      <c r="D88" s="181"/>
      <c r="E88" s="71"/>
    </row>
    <row r="89" spans="1:5" s="49" customFormat="1" ht="15" customHeight="1">
      <c r="A89" s="180"/>
      <c r="B89" s="181"/>
      <c r="C89" s="185"/>
      <c r="D89" s="185"/>
      <c r="E89" s="71"/>
    </row>
    <row r="90" spans="1:5" s="49" customFormat="1" ht="15" customHeight="1">
      <c r="A90" s="180"/>
      <c r="B90" s="181"/>
      <c r="C90" s="185"/>
      <c r="D90" s="185"/>
      <c r="E90" s="71"/>
    </row>
    <row r="91" spans="1:5" s="49" customFormat="1" ht="15" customHeight="1">
      <c r="A91" s="180"/>
      <c r="B91" s="181"/>
      <c r="C91" s="185"/>
      <c r="D91" s="185"/>
      <c r="E91" s="71"/>
    </row>
    <row r="92" spans="1:5" s="49" customFormat="1" ht="15" customHeight="1">
      <c r="A92" s="180"/>
      <c r="B92" s="185"/>
      <c r="C92" s="185"/>
      <c r="D92" s="185"/>
      <c r="E92" s="71"/>
    </row>
    <row r="93" spans="1:5" s="49" customFormat="1" ht="15" customHeight="1">
      <c r="A93" s="180"/>
      <c r="B93" s="185"/>
      <c r="C93" s="185"/>
      <c r="D93" s="185"/>
      <c r="E93" s="71"/>
    </row>
    <row r="94" spans="1:5" s="49" customFormat="1" ht="15" customHeight="1">
      <c r="A94" s="180"/>
      <c r="B94" s="185"/>
      <c r="C94" s="185"/>
      <c r="D94" s="185"/>
      <c r="E94" s="71"/>
    </row>
    <row r="95" spans="1:5" s="49" customFormat="1" ht="15" customHeight="1">
      <c r="A95" s="180"/>
      <c r="B95" s="185"/>
      <c r="C95" s="185"/>
      <c r="D95" s="185"/>
      <c r="E95" s="71"/>
    </row>
    <row r="96" spans="1:5" s="49" customFormat="1" ht="15" customHeight="1">
      <c r="A96" s="180"/>
      <c r="B96" s="185"/>
      <c r="C96" s="185"/>
      <c r="D96" s="185"/>
      <c r="E96" s="71"/>
    </row>
    <row r="97" spans="1:5" s="49" customFormat="1" ht="15" customHeight="1">
      <c r="A97" s="180"/>
      <c r="B97" s="185"/>
      <c r="C97" s="185"/>
      <c r="D97" s="185"/>
      <c r="E97" s="71"/>
    </row>
    <row r="98" spans="1:5" s="49" customFormat="1" ht="15" customHeight="1">
      <c r="A98" s="180"/>
      <c r="B98" s="185"/>
      <c r="C98" s="185"/>
      <c r="D98" s="185"/>
      <c r="E98" s="71"/>
    </row>
    <row r="99" spans="1:5" s="49" customFormat="1" ht="15" customHeight="1">
      <c r="A99" s="180"/>
      <c r="B99" s="185"/>
      <c r="C99" s="185"/>
      <c r="D99" s="185"/>
      <c r="E99" s="71"/>
    </row>
    <row r="100" spans="1:5" s="49" customFormat="1" ht="15" customHeight="1">
      <c r="A100" s="180"/>
      <c r="B100" s="185"/>
      <c r="C100" s="185"/>
      <c r="D100" s="185"/>
      <c r="E100" s="71"/>
    </row>
    <row r="101" spans="1:5" s="49" customFormat="1" ht="15" customHeight="1">
      <c r="A101" s="180"/>
      <c r="B101" s="185"/>
      <c r="C101" s="185"/>
      <c r="D101" s="185"/>
      <c r="E101" s="71"/>
    </row>
    <row r="102" spans="1:5" s="49" customFormat="1" ht="15" customHeight="1">
      <c r="A102" s="180"/>
      <c r="B102" s="185"/>
      <c r="C102" s="185"/>
      <c r="D102" s="185"/>
      <c r="E102" s="71"/>
    </row>
    <row r="103" spans="1:5" s="49" customFormat="1" ht="15" customHeight="1">
      <c r="A103" s="180"/>
      <c r="B103" s="185"/>
      <c r="C103" s="185"/>
      <c r="D103" s="185"/>
      <c r="E103" s="71"/>
    </row>
    <row r="104" spans="1:5" s="49" customFormat="1" ht="15" customHeight="1">
      <c r="A104" s="180"/>
      <c r="B104" s="185"/>
      <c r="C104" s="185"/>
      <c r="D104" s="185"/>
      <c r="E104" s="71"/>
    </row>
    <row r="105" spans="1:5" s="49" customFormat="1" ht="15" customHeight="1">
      <c r="A105" s="180"/>
      <c r="B105" s="185"/>
      <c r="C105" s="185"/>
      <c r="D105" s="185"/>
      <c r="E105" s="71"/>
    </row>
    <row r="106" spans="1:5" s="49" customFormat="1" ht="15" customHeight="1">
      <c r="A106" s="180"/>
      <c r="B106" s="185"/>
      <c r="C106" s="185"/>
      <c r="D106" s="185"/>
      <c r="E106" s="71"/>
    </row>
    <row r="107" spans="1:5" s="49" customFormat="1" ht="15" customHeight="1">
      <c r="A107" s="180"/>
      <c r="B107" s="185"/>
      <c r="C107" s="185"/>
      <c r="D107" s="185"/>
      <c r="E107" s="71"/>
    </row>
    <row r="108" spans="1:5" s="49" customFormat="1" ht="15" customHeight="1">
      <c r="A108" s="180"/>
      <c r="B108" s="185"/>
      <c r="C108" s="185"/>
      <c r="D108" s="185"/>
      <c r="E108" s="71"/>
    </row>
    <row r="109" spans="1:5" s="49" customFormat="1" ht="15" customHeight="1">
      <c r="A109" s="180"/>
      <c r="B109" s="185"/>
      <c r="C109" s="185"/>
      <c r="D109" s="185"/>
      <c r="E109" s="71"/>
    </row>
    <row r="110" spans="1:5" s="49" customFormat="1" ht="15" customHeight="1">
      <c r="A110" s="180"/>
      <c r="B110" s="185"/>
      <c r="C110" s="185"/>
      <c r="D110" s="185"/>
      <c r="E110" s="71"/>
    </row>
    <row r="111" spans="1:5" s="49" customFormat="1" ht="15" customHeight="1">
      <c r="A111" s="180"/>
      <c r="B111" s="185"/>
      <c r="C111" s="185"/>
      <c r="D111" s="185"/>
      <c r="E111" s="71"/>
    </row>
    <row r="112" spans="1:5" s="49" customFormat="1" ht="15" customHeight="1">
      <c r="A112" s="180"/>
      <c r="B112" s="185"/>
      <c r="C112" s="185"/>
      <c r="D112" s="185"/>
      <c r="E112" s="71"/>
    </row>
    <row r="113" spans="1:5" s="49" customFormat="1" ht="15" customHeight="1">
      <c r="A113" s="180"/>
      <c r="B113" s="185"/>
      <c r="C113" s="185"/>
      <c r="D113" s="185"/>
      <c r="E113" s="71"/>
    </row>
    <row r="114" spans="1:5" s="49" customFormat="1" ht="15" customHeight="1">
      <c r="A114" s="180"/>
      <c r="B114" s="185"/>
      <c r="C114" s="185"/>
      <c r="D114" s="185"/>
      <c r="E114" s="71"/>
    </row>
    <row r="115" spans="1:5" s="49" customFormat="1" ht="15" customHeight="1">
      <c r="A115" s="180"/>
      <c r="B115" s="185"/>
      <c r="C115" s="185"/>
      <c r="D115" s="185"/>
      <c r="E115" s="71"/>
    </row>
    <row r="116" spans="1:5" s="49" customFormat="1" ht="15" customHeight="1">
      <c r="A116" s="180"/>
      <c r="B116" s="185"/>
      <c r="C116" s="185"/>
      <c r="D116" s="185"/>
      <c r="E116" s="71"/>
    </row>
    <row r="117" spans="1:5" s="49" customFormat="1" ht="15" customHeight="1">
      <c r="A117" s="180"/>
      <c r="B117" s="185"/>
      <c r="C117" s="185"/>
      <c r="D117" s="185"/>
      <c r="E117" s="71"/>
    </row>
    <row r="118" spans="1:5" s="49" customFormat="1" ht="15" customHeight="1">
      <c r="A118" s="180"/>
      <c r="B118" s="185"/>
      <c r="C118" s="185"/>
      <c r="D118" s="185"/>
      <c r="E118" s="71"/>
    </row>
    <row r="119" spans="1:5" s="49" customFormat="1" ht="15" customHeight="1">
      <c r="A119" s="180"/>
      <c r="B119" s="185"/>
      <c r="C119" s="185"/>
      <c r="D119" s="185"/>
      <c r="E119" s="71"/>
    </row>
    <row r="120" spans="1:5" s="49" customFormat="1" ht="15" customHeight="1">
      <c r="A120" s="180"/>
      <c r="B120" s="185"/>
      <c r="C120" s="185"/>
      <c r="D120" s="185"/>
      <c r="E120" s="71"/>
    </row>
    <row r="121" spans="1:5" s="49" customFormat="1" ht="15" customHeight="1">
      <c r="A121" s="186"/>
      <c r="B121" s="185"/>
      <c r="C121" s="185"/>
      <c r="D121" s="185"/>
      <c r="E121" s="71"/>
    </row>
    <row r="122" spans="1:5" s="49" customFormat="1" ht="15" customHeight="1">
      <c r="A122" s="186"/>
      <c r="B122" s="185"/>
      <c r="C122" s="185"/>
      <c r="D122" s="185"/>
      <c r="E122" s="71"/>
    </row>
    <row r="123" spans="1:5" s="49" customFormat="1" ht="15" customHeight="1">
      <c r="A123" s="186"/>
      <c r="B123" s="185"/>
      <c r="C123" s="185"/>
      <c r="D123" s="185"/>
      <c r="E123" s="71"/>
    </row>
    <row r="124" spans="1:5" s="49" customFormat="1" ht="15" customHeight="1">
      <c r="A124" s="186"/>
      <c r="B124" s="185"/>
      <c r="C124" s="185"/>
      <c r="D124" s="185"/>
      <c r="E124" s="71"/>
    </row>
    <row r="125" spans="1:5" s="49" customFormat="1" ht="15" customHeight="1">
      <c r="A125" s="186"/>
      <c r="B125" s="185"/>
      <c r="C125" s="185"/>
      <c r="D125" s="185"/>
      <c r="E125" s="71"/>
    </row>
    <row r="126" spans="1:5" s="49" customFormat="1" ht="15" customHeight="1">
      <c r="A126" s="186"/>
      <c r="B126" s="185"/>
      <c r="C126" s="185"/>
      <c r="D126" s="185"/>
      <c r="E126" s="71"/>
    </row>
    <row r="127" spans="1:5" s="49" customFormat="1" ht="15" customHeight="1">
      <c r="A127" s="186"/>
      <c r="B127" s="185"/>
      <c r="C127" s="185"/>
      <c r="D127" s="185"/>
      <c r="E127" s="71"/>
    </row>
    <row r="128" ht="15" customHeight="1">
      <c r="A128" s="187"/>
    </row>
    <row r="129" s="43" customFormat="1" ht="15" customHeight="1">
      <c r="A129" s="187"/>
    </row>
    <row r="130" s="43" customFormat="1" ht="15" customHeight="1">
      <c r="A130" s="187"/>
    </row>
    <row r="131" s="43" customFormat="1" ht="15" customHeight="1">
      <c r="A131" s="187"/>
    </row>
    <row r="132" s="43" customFormat="1" ht="15" customHeight="1">
      <c r="A132" s="187"/>
    </row>
    <row r="133" s="43" customFormat="1" ht="15" customHeight="1">
      <c r="A133" s="187"/>
    </row>
    <row r="134" s="43" customFormat="1" ht="15" customHeight="1">
      <c r="A134" s="187"/>
    </row>
    <row r="135" s="43" customFormat="1" ht="15" customHeight="1">
      <c r="A135" s="187"/>
    </row>
    <row r="136" s="43" customFormat="1" ht="15" customHeight="1">
      <c r="A136" s="187"/>
    </row>
    <row r="137" s="43" customFormat="1" ht="15" customHeight="1">
      <c r="A137" s="187"/>
    </row>
    <row r="138" s="43" customFormat="1" ht="15" customHeight="1">
      <c r="A138" s="187"/>
    </row>
    <row r="139" s="43" customFormat="1" ht="15" customHeight="1">
      <c r="A139" s="187"/>
    </row>
    <row r="140" s="43" customFormat="1" ht="15" customHeight="1">
      <c r="A140" s="187"/>
    </row>
    <row r="141" s="43" customFormat="1" ht="15" customHeight="1">
      <c r="A141" s="187"/>
    </row>
    <row r="142" s="43" customFormat="1" ht="15" customHeight="1">
      <c r="A142" s="187"/>
    </row>
    <row r="143" s="43" customFormat="1" ht="15" customHeight="1">
      <c r="A143" s="187"/>
    </row>
    <row r="144" s="43" customFormat="1" ht="15" customHeight="1">
      <c r="A144" s="187"/>
    </row>
    <row r="145" s="43" customFormat="1" ht="15" customHeight="1">
      <c r="A145" s="187"/>
    </row>
    <row r="146" s="43" customFormat="1" ht="15" customHeight="1">
      <c r="A146" s="187"/>
    </row>
    <row r="147" s="43" customFormat="1" ht="15" customHeight="1">
      <c r="A147" s="187"/>
    </row>
    <row r="148" s="43" customFormat="1" ht="15" customHeight="1">
      <c r="A148" s="187"/>
    </row>
    <row r="149" s="43" customFormat="1" ht="15" customHeight="1">
      <c r="A149" s="187"/>
    </row>
    <row r="150" s="43" customFormat="1" ht="15" customHeight="1">
      <c r="A150" s="187"/>
    </row>
    <row r="151" s="43" customFormat="1" ht="15" customHeight="1">
      <c r="A151" s="187"/>
    </row>
    <row r="152" s="43" customFormat="1" ht="15" customHeight="1">
      <c r="A152" s="187"/>
    </row>
    <row r="153" s="43" customFormat="1" ht="15" customHeight="1">
      <c r="A153" s="187"/>
    </row>
    <row r="154" s="43" customFormat="1" ht="15" customHeight="1">
      <c r="A154" s="187"/>
    </row>
    <row r="155" s="43" customFormat="1" ht="15" customHeight="1">
      <c r="A155" s="187"/>
    </row>
    <row r="156" s="43" customFormat="1" ht="15" customHeight="1">
      <c r="A156" s="187"/>
    </row>
    <row r="157" s="43" customFormat="1" ht="15" customHeight="1">
      <c r="A157" s="187"/>
    </row>
    <row r="158" s="43" customFormat="1" ht="15" customHeight="1">
      <c r="A158" s="187"/>
    </row>
    <row r="159" s="43" customFormat="1" ht="15" customHeight="1">
      <c r="A159" s="187"/>
    </row>
    <row r="160" s="43" customFormat="1" ht="15" customHeight="1">
      <c r="A160" s="187"/>
    </row>
    <row r="161" s="43" customFormat="1" ht="15" customHeight="1">
      <c r="A161" s="187"/>
    </row>
  </sheetData>
  <sheetProtection/>
  <mergeCells count="5">
    <mergeCell ref="A1:D1"/>
    <mergeCell ref="A2:D2"/>
    <mergeCell ref="A3:D3"/>
    <mergeCell ref="A4:D4"/>
    <mergeCell ref="A5:D5"/>
  </mergeCells>
  <printOptions horizontalCentered="1"/>
  <pageMargins left="0.25" right="0.25" top="0.5" bottom="0.5" header="0.25" footer="0.25"/>
  <pageSetup horizontalDpi="1800" verticalDpi="18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15.7109375" defaultRowHeight="15" customHeight="1"/>
  <cols>
    <col min="1" max="1" width="50.7109375" style="202" customWidth="1"/>
    <col min="2" max="6" width="18.7109375" style="233" customWidth="1"/>
    <col min="7" max="16384" width="15.7109375" style="202" customWidth="1"/>
  </cols>
  <sheetData>
    <row r="1" spans="1:6" s="194" customFormat="1" ht="30" customHeight="1">
      <c r="A1" s="191" t="s">
        <v>0</v>
      </c>
      <c r="B1" s="192"/>
      <c r="C1" s="192"/>
      <c r="D1" s="192"/>
      <c r="E1" s="192"/>
      <c r="F1" s="193"/>
    </row>
    <row r="2" spans="1:6" s="198" customFormat="1" ht="15" customHeight="1">
      <c r="A2" s="195"/>
      <c r="B2" s="196"/>
      <c r="C2" s="196"/>
      <c r="D2" s="196"/>
      <c r="E2" s="196"/>
      <c r="F2" s="197"/>
    </row>
    <row r="3" spans="1:6" ht="15" customHeight="1">
      <c r="A3" s="199" t="s">
        <v>158</v>
      </c>
      <c r="B3" s="200"/>
      <c r="C3" s="200"/>
      <c r="D3" s="200"/>
      <c r="E3" s="200"/>
      <c r="F3" s="201"/>
    </row>
    <row r="4" spans="1:6" ht="15" customHeight="1">
      <c r="A4" s="199" t="s">
        <v>110</v>
      </c>
      <c r="B4" s="200"/>
      <c r="C4" s="200"/>
      <c r="D4" s="200"/>
      <c r="E4" s="200"/>
      <c r="F4" s="201"/>
    </row>
    <row r="5" spans="1:6" s="7" customFormat="1" ht="15" customHeight="1">
      <c r="A5" s="203"/>
      <c r="B5" s="204"/>
      <c r="C5" s="204"/>
      <c r="D5" s="204"/>
      <c r="E5" s="204"/>
      <c r="F5" s="204"/>
    </row>
    <row r="6" spans="2:6" s="7" customFormat="1" ht="30" customHeight="1">
      <c r="B6" s="205" t="s">
        <v>70</v>
      </c>
      <c r="C6" s="205" t="s">
        <v>71</v>
      </c>
      <c r="D6" s="205" t="s">
        <v>72</v>
      </c>
      <c r="E6" s="205" t="s">
        <v>73</v>
      </c>
      <c r="F6" s="206" t="s">
        <v>74</v>
      </c>
    </row>
    <row r="7" spans="1:6" s="208" customFormat="1" ht="15" customHeight="1">
      <c r="A7" s="207" t="s">
        <v>159</v>
      </c>
      <c r="B7" s="204"/>
      <c r="C7" s="204"/>
      <c r="D7" s="204"/>
      <c r="E7" s="204"/>
      <c r="F7" s="204"/>
    </row>
    <row r="8" spans="1:6" s="7" customFormat="1" ht="15" customHeight="1">
      <c r="A8" s="209" t="s">
        <v>160</v>
      </c>
      <c r="B8" s="210"/>
      <c r="C8" s="210"/>
      <c r="D8" s="210"/>
      <c r="E8" s="210"/>
      <c r="F8" s="210"/>
    </row>
    <row r="9" spans="1:6" s="208" customFormat="1" ht="15" customHeight="1">
      <c r="A9" s="211" t="s">
        <v>161</v>
      </c>
      <c r="B9" s="212">
        <f>-'[1]4Q18 Trial Balance'!G211</f>
        <v>1314322</v>
      </c>
      <c r="C9" s="212">
        <f>-'[1]4Q18 Trial Balance'!G207</f>
        <v>-5144</v>
      </c>
      <c r="D9" s="184">
        <f>'[1]4Q18 Trial Balance'!G204</f>
        <v>0</v>
      </c>
      <c r="E9" s="184">
        <v>0</v>
      </c>
      <c r="F9" s="212">
        <f>SUM(B9:E9)</f>
        <v>1309178</v>
      </c>
    </row>
    <row r="10" spans="1:6" s="7" customFormat="1" ht="15" customHeight="1">
      <c r="A10" s="211" t="s">
        <v>162</v>
      </c>
      <c r="B10" s="213">
        <f>-'[1]4Q18 Trial Balance'!G212</f>
        <v>489065</v>
      </c>
      <c r="C10" s="214">
        <f>-'[1]4Q18 Trial Balance'!G208</f>
        <v>-1763</v>
      </c>
      <c r="D10" s="184">
        <f>'[1]4Q18 Trial Balance'!G205</f>
        <v>0</v>
      </c>
      <c r="E10" s="184">
        <v>0</v>
      </c>
      <c r="F10" s="213">
        <f>SUM(B10:E10)</f>
        <v>487302</v>
      </c>
    </row>
    <row r="11" spans="1:6" s="7" customFormat="1" ht="15" customHeight="1">
      <c r="A11" s="211" t="s">
        <v>163</v>
      </c>
      <c r="B11" s="213">
        <f>-'[1]4Q18 Trial Balance'!G213</f>
        <v>4133</v>
      </c>
      <c r="C11" s="184">
        <f>'[1]4Q18 Trial Balance'!G209</f>
        <v>0</v>
      </c>
      <c r="D11" s="184">
        <v>0</v>
      </c>
      <c r="E11" s="184">
        <v>0</v>
      </c>
      <c r="F11" s="213">
        <f>SUM(B11:E11)</f>
        <v>4133</v>
      </c>
    </row>
    <row r="12" spans="1:6" s="29" customFormat="1" ht="15" customHeight="1" thickBot="1">
      <c r="A12" s="215" t="s">
        <v>164</v>
      </c>
      <c r="B12" s="216">
        <f>SUM(B9:B11)</f>
        <v>1807520</v>
      </c>
      <c r="C12" s="105">
        <f>SUM(C9:C11)</f>
        <v>-6907</v>
      </c>
      <c r="D12" s="217">
        <f>SUM(D9:D11)</f>
        <v>0</v>
      </c>
      <c r="E12" s="217">
        <f>SUM(E9:E11)</f>
        <v>0</v>
      </c>
      <c r="F12" s="218">
        <f>SUM(F9:F11)</f>
        <v>1800613</v>
      </c>
    </row>
    <row r="13" spans="1:6" s="29" customFormat="1" ht="15" customHeight="1" thickTop="1">
      <c r="A13" s="211"/>
      <c r="B13" s="219"/>
      <c r="C13" s="219"/>
      <c r="D13" s="219"/>
      <c r="E13" s="219"/>
      <c r="F13" s="220"/>
    </row>
    <row r="14" spans="1:6" s="29" customFormat="1" ht="30" customHeight="1">
      <c r="A14" s="209" t="s">
        <v>165</v>
      </c>
      <c r="B14" s="219"/>
      <c r="C14" s="219"/>
      <c r="D14" s="219"/>
      <c r="E14" s="219"/>
      <c r="F14" s="221"/>
    </row>
    <row r="15" spans="1:6" s="29" customFormat="1" ht="15" customHeight="1">
      <c r="A15" s="211" t="s">
        <v>161</v>
      </c>
      <c r="B15" s="214">
        <f>'Premiums YTD-8'!B15</f>
        <v>2789822</v>
      </c>
      <c r="C15" s="184">
        <f>'Premiums YTD-8'!C15</f>
        <v>0</v>
      </c>
      <c r="D15" s="184">
        <f>'Premiums YTD-8'!D15</f>
        <v>0</v>
      </c>
      <c r="E15" s="184">
        <f>'Premiums YTD-8'!E15</f>
        <v>0</v>
      </c>
      <c r="F15" s="222">
        <f>SUM(B15:E15)</f>
        <v>2789822</v>
      </c>
    </row>
    <row r="16" spans="1:6" s="29" customFormat="1" ht="15" customHeight="1">
      <c r="A16" s="211" t="s">
        <v>166</v>
      </c>
      <c r="B16" s="214">
        <f>'Premiums YTD-8'!B16</f>
        <v>1063409</v>
      </c>
      <c r="C16" s="184">
        <f>'Premiums YTD-8'!C16</f>
        <v>0</v>
      </c>
      <c r="D16" s="184">
        <f>'Premiums YTD-8'!D16</f>
        <v>0</v>
      </c>
      <c r="E16" s="184">
        <f>'Premiums YTD-8'!E16</f>
        <v>0</v>
      </c>
      <c r="F16" s="222">
        <f>SUM(B16:E16)</f>
        <v>1063409</v>
      </c>
    </row>
    <row r="17" spans="1:6" s="29" customFormat="1" ht="15" customHeight="1">
      <c r="A17" s="211" t="s">
        <v>167</v>
      </c>
      <c r="B17" s="214">
        <f>'Premiums YTD-8'!B17</f>
        <v>9396</v>
      </c>
      <c r="C17" s="184">
        <f>'Premiums YTD-8'!C17</f>
        <v>0</v>
      </c>
      <c r="D17" s="184">
        <f>'Premiums YTD-8'!D17</f>
        <v>0</v>
      </c>
      <c r="E17" s="184">
        <f>'Premiums YTD-8'!E17</f>
        <v>0</v>
      </c>
      <c r="F17" s="222">
        <f>SUM(B17:E17)</f>
        <v>9396</v>
      </c>
    </row>
    <row r="18" spans="1:6" s="29" customFormat="1" ht="15" customHeight="1" thickBot="1">
      <c r="A18" s="215" t="s">
        <v>164</v>
      </c>
      <c r="B18" s="223">
        <f>SUM(B15:B17)</f>
        <v>3862627</v>
      </c>
      <c r="C18" s="217">
        <f>SUM(C15:C17)</f>
        <v>0</v>
      </c>
      <c r="D18" s="217">
        <f>SUM(D15:D17)</f>
        <v>0</v>
      </c>
      <c r="E18" s="217">
        <f>SUM(E15:E17)</f>
        <v>0</v>
      </c>
      <c r="F18" s="224">
        <f>SUM(F15:F17)</f>
        <v>3862627</v>
      </c>
    </row>
    <row r="19" spans="1:6" s="29" customFormat="1" ht="15" customHeight="1" thickTop="1">
      <c r="A19" s="211"/>
      <c r="B19" s="219"/>
      <c r="C19" s="219"/>
      <c r="D19" s="219"/>
      <c r="E19" s="219"/>
      <c r="F19" s="220"/>
    </row>
    <row r="20" spans="1:6" s="29" customFormat="1" ht="30" customHeight="1">
      <c r="A20" s="209" t="s">
        <v>168</v>
      </c>
      <c r="B20" s="225"/>
      <c r="C20" s="225"/>
      <c r="D20" s="225"/>
      <c r="E20" s="225"/>
      <c r="F20" s="221"/>
    </row>
    <row r="21" spans="1:6" s="29" customFormat="1" ht="15" customHeight="1">
      <c r="A21" s="211" t="s">
        <v>161</v>
      </c>
      <c r="B21" s="214">
        <v>2731553</v>
      </c>
      <c r="C21" s="214">
        <v>176991</v>
      </c>
      <c r="D21" s="184">
        <v>0</v>
      </c>
      <c r="E21" s="184">
        <v>0</v>
      </c>
      <c r="F21" s="222">
        <f>SUM(B21:E21)</f>
        <v>2908544</v>
      </c>
    </row>
    <row r="22" spans="1:6" s="29" customFormat="1" ht="15" customHeight="1">
      <c r="A22" s="211" t="s">
        <v>162</v>
      </c>
      <c r="B22" s="214">
        <v>1054657</v>
      </c>
      <c r="C22" s="214">
        <v>64351</v>
      </c>
      <c r="D22" s="184">
        <v>0</v>
      </c>
      <c r="E22" s="184">
        <v>0</v>
      </c>
      <c r="F22" s="222">
        <f>SUM(B22:E22)</f>
        <v>1119008</v>
      </c>
    </row>
    <row r="23" spans="1:6" s="29" customFormat="1" ht="15" customHeight="1">
      <c r="A23" s="211" t="s">
        <v>163</v>
      </c>
      <c r="B23" s="214">
        <v>9559</v>
      </c>
      <c r="C23" s="214">
        <v>657</v>
      </c>
      <c r="D23" s="184">
        <v>0</v>
      </c>
      <c r="E23" s="184">
        <v>0</v>
      </c>
      <c r="F23" s="222">
        <f>SUM(B23:E23)</f>
        <v>10216</v>
      </c>
    </row>
    <row r="24" spans="1:6" s="29" customFormat="1" ht="15" customHeight="1" thickBot="1">
      <c r="A24" s="215" t="s">
        <v>164</v>
      </c>
      <c r="B24" s="223">
        <f>SUM(B21:B23)</f>
        <v>3795769</v>
      </c>
      <c r="C24" s="223">
        <f>SUM(C21:C23)</f>
        <v>241999</v>
      </c>
      <c r="D24" s="217">
        <f>SUM(D21:D23)</f>
        <v>0</v>
      </c>
      <c r="E24" s="217">
        <f>SUM(E21:E23)</f>
        <v>0</v>
      </c>
      <c r="F24" s="224">
        <f>SUM(F21:F23)</f>
        <v>4037768</v>
      </c>
    </row>
    <row r="25" spans="1:6" s="227" customFormat="1" ht="15" customHeight="1" thickTop="1">
      <c r="A25" s="226"/>
      <c r="B25" s="219"/>
      <c r="C25" s="219"/>
      <c r="D25" s="219"/>
      <c r="E25" s="219"/>
      <c r="F25" s="221"/>
    </row>
    <row r="26" spans="1:6" s="29" customFormat="1" ht="15" customHeight="1">
      <c r="A26" s="209" t="s">
        <v>169</v>
      </c>
      <c r="B26" s="219"/>
      <c r="C26" s="219"/>
      <c r="D26" s="219"/>
      <c r="E26" s="219"/>
      <c r="F26" s="221"/>
    </row>
    <row r="27" spans="1:6" s="29" customFormat="1" ht="15" customHeight="1">
      <c r="A27" s="211" t="s">
        <v>161</v>
      </c>
      <c r="B27" s="214">
        <f aca="true" t="shared" si="0" ref="B27:E29">B9-(B15-B21)</f>
        <v>1256053</v>
      </c>
      <c r="C27" s="228">
        <f t="shared" si="0"/>
        <v>171847</v>
      </c>
      <c r="D27" s="184">
        <f t="shared" si="0"/>
        <v>0</v>
      </c>
      <c r="E27" s="184">
        <f t="shared" si="0"/>
        <v>0</v>
      </c>
      <c r="F27" s="228">
        <f>SUM(B27:E27)</f>
        <v>1427900</v>
      </c>
    </row>
    <row r="28" spans="1:6" s="29" customFormat="1" ht="15" customHeight="1">
      <c r="A28" s="211" t="s">
        <v>162</v>
      </c>
      <c r="B28" s="214">
        <f t="shared" si="0"/>
        <v>480313</v>
      </c>
      <c r="C28" s="228">
        <f t="shared" si="0"/>
        <v>62588</v>
      </c>
      <c r="D28" s="184">
        <f t="shared" si="0"/>
        <v>0</v>
      </c>
      <c r="E28" s="184">
        <f t="shared" si="0"/>
        <v>0</v>
      </c>
      <c r="F28" s="214">
        <f>SUM(B28:E28)</f>
        <v>542901</v>
      </c>
    </row>
    <row r="29" spans="1:6" s="29" customFormat="1" ht="15" customHeight="1">
      <c r="A29" s="229" t="s">
        <v>163</v>
      </c>
      <c r="B29" s="214">
        <f t="shared" si="0"/>
        <v>4296</v>
      </c>
      <c r="C29" s="222">
        <f t="shared" si="0"/>
        <v>657</v>
      </c>
      <c r="D29" s="184">
        <f t="shared" si="0"/>
        <v>0</v>
      </c>
      <c r="E29" s="184">
        <f t="shared" si="0"/>
        <v>0</v>
      </c>
      <c r="F29" s="230">
        <f>SUM(B29:E29)</f>
        <v>4953</v>
      </c>
    </row>
    <row r="30" spans="1:6" s="29" customFormat="1" ht="15" customHeight="1" thickBot="1">
      <c r="A30" s="215" t="s">
        <v>164</v>
      </c>
      <c r="B30" s="231">
        <f>SUM(B27:B29)</f>
        <v>1740662</v>
      </c>
      <c r="C30" s="231">
        <f>SUM(C27:C29)</f>
        <v>235092</v>
      </c>
      <c r="D30" s="232">
        <f>SUM(D27:D29)</f>
        <v>0</v>
      </c>
      <c r="E30" s="232">
        <f>SUM(E27:E29)</f>
        <v>0</v>
      </c>
      <c r="F30" s="231">
        <f>SUM(F27:F29)</f>
        <v>1975754</v>
      </c>
    </row>
    <row r="31" spans="2:6" s="7" customFormat="1" ht="15" customHeight="1" thickTop="1">
      <c r="B31" s="220"/>
      <c r="C31" s="220"/>
      <c r="D31" s="220"/>
      <c r="E31" s="220"/>
      <c r="F31" s="220"/>
    </row>
    <row r="32" spans="1:6" s="7" customFormat="1" ht="15" customHeight="1">
      <c r="A32" s="333" t="s">
        <v>170</v>
      </c>
      <c r="B32" s="334"/>
      <c r="C32" s="334"/>
      <c r="D32" s="334"/>
      <c r="E32" s="333"/>
      <c r="F32" s="333"/>
    </row>
    <row r="33" spans="1:6" s="7" customFormat="1" ht="15" customHeight="1">
      <c r="A33" s="333"/>
      <c r="B33" s="334"/>
      <c r="C33" s="334"/>
      <c r="D33" s="334"/>
      <c r="E33" s="333"/>
      <c r="F33" s="333"/>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15.7109375" defaultRowHeight="15" customHeight="1"/>
  <cols>
    <col min="1" max="1" width="50.7109375" style="202" customWidth="1"/>
    <col min="2" max="6" width="18.7109375" style="233" customWidth="1"/>
    <col min="7" max="16384" width="15.7109375" style="202" customWidth="1"/>
  </cols>
  <sheetData>
    <row r="1" spans="1:6" s="194" customFormat="1" ht="30" customHeight="1">
      <c r="A1" s="191" t="s">
        <v>0</v>
      </c>
      <c r="B1" s="192"/>
      <c r="C1" s="192"/>
      <c r="D1" s="192"/>
      <c r="E1" s="192"/>
      <c r="F1" s="193"/>
    </row>
    <row r="2" spans="1:6" s="198" customFormat="1" ht="15" customHeight="1">
      <c r="A2" s="195"/>
      <c r="B2" s="196"/>
      <c r="C2" s="196"/>
      <c r="D2" s="196"/>
      <c r="E2" s="196"/>
      <c r="F2" s="197"/>
    </row>
    <row r="3" spans="1:6" ht="15" customHeight="1">
      <c r="A3" s="199" t="s">
        <v>158</v>
      </c>
      <c r="B3" s="200"/>
      <c r="C3" s="200"/>
      <c r="D3" s="200"/>
      <c r="E3" s="200"/>
      <c r="F3" s="201"/>
    </row>
    <row r="4" spans="1:6" ht="15" customHeight="1">
      <c r="A4" s="199" t="s">
        <v>156</v>
      </c>
      <c r="B4" s="200"/>
      <c r="C4" s="200"/>
      <c r="D4" s="200"/>
      <c r="E4" s="200"/>
      <c r="F4" s="201"/>
    </row>
    <row r="5" spans="1:6" s="7" customFormat="1" ht="15" customHeight="1">
      <c r="A5" s="203"/>
      <c r="B5" s="204"/>
      <c r="C5" s="204"/>
      <c r="D5" s="204"/>
      <c r="E5" s="204"/>
      <c r="F5" s="204"/>
    </row>
    <row r="6" spans="2:6" s="7" customFormat="1" ht="30" customHeight="1">
      <c r="B6" s="205" t="s">
        <v>70</v>
      </c>
      <c r="C6" s="205" t="s">
        <v>71</v>
      </c>
      <c r="D6" s="205" t="s">
        <v>72</v>
      </c>
      <c r="E6" s="205" t="s">
        <v>73</v>
      </c>
      <c r="F6" s="206" t="s">
        <v>74</v>
      </c>
    </row>
    <row r="7" spans="1:6" s="7" customFormat="1" ht="15" customHeight="1">
      <c r="A7" s="207" t="s">
        <v>159</v>
      </c>
      <c r="B7" s="204"/>
      <c r="C7" s="204"/>
      <c r="D7" s="204"/>
      <c r="E7" s="204"/>
      <c r="F7" s="204"/>
    </row>
    <row r="8" spans="1:6" s="7" customFormat="1" ht="15" customHeight="1">
      <c r="A8" s="209" t="s">
        <v>160</v>
      </c>
      <c r="B8" s="210"/>
      <c r="C8" s="210"/>
      <c r="D8" s="210"/>
      <c r="E8" s="210"/>
      <c r="F8" s="210"/>
    </row>
    <row r="9" spans="1:6" s="208" customFormat="1" ht="15" customHeight="1">
      <c r="A9" s="211" t="s">
        <v>161</v>
      </c>
      <c r="B9" s="212">
        <f>-'[1]4Q18 Trial Balance'!I211</f>
        <v>5673818</v>
      </c>
      <c r="C9" s="212">
        <f>-'[1]4Q18 Trial Balance'!I207</f>
        <v>-79148</v>
      </c>
      <c r="D9" s="212">
        <f>-'[1]4Q18 Trial Balance'!I204</f>
        <v>-1256</v>
      </c>
      <c r="E9" s="184">
        <v>0</v>
      </c>
      <c r="F9" s="212">
        <f>SUM(B9:E9)</f>
        <v>5593414</v>
      </c>
    </row>
    <row r="10" spans="1:6" s="7" customFormat="1" ht="15" customHeight="1">
      <c r="A10" s="211" t="s">
        <v>162</v>
      </c>
      <c r="B10" s="213">
        <f>-'[1]4Q18 Trial Balance'!I212</f>
        <v>2158153</v>
      </c>
      <c r="C10" s="214">
        <f>-'[1]4Q18 Trial Balance'!I208</f>
        <v>-29872</v>
      </c>
      <c r="D10" s="214">
        <f>-'[1]4Q18 Trial Balance'!I205</f>
        <v>-3635</v>
      </c>
      <c r="E10" s="184">
        <v>0</v>
      </c>
      <c r="F10" s="213">
        <f>SUM(B10:E10)</f>
        <v>2124646</v>
      </c>
    </row>
    <row r="11" spans="1:6" s="7" customFormat="1" ht="15" customHeight="1">
      <c r="A11" s="211" t="s">
        <v>163</v>
      </c>
      <c r="B11" s="213">
        <f>-'[1]4Q18 Trial Balance'!I213</f>
        <v>19352</v>
      </c>
      <c r="C11" s="214">
        <f>-'[1]4Q18 Trial Balance'!I209</f>
        <v>-860</v>
      </c>
      <c r="D11" s="184">
        <v>0</v>
      </c>
      <c r="E11" s="184">
        <v>0</v>
      </c>
      <c r="F11" s="213">
        <f>SUM(B11:E11)</f>
        <v>18492</v>
      </c>
    </row>
    <row r="12" spans="1:6" s="29" customFormat="1" ht="15" customHeight="1" thickBot="1">
      <c r="A12" s="215" t="s">
        <v>164</v>
      </c>
      <c r="B12" s="216">
        <f>SUM(B9:B11)</f>
        <v>7851323</v>
      </c>
      <c r="C12" s="105">
        <f>SUM(C9:C11)</f>
        <v>-109880</v>
      </c>
      <c r="D12" s="105">
        <f>SUM(D9:D11)</f>
        <v>-4891</v>
      </c>
      <c r="E12" s="217">
        <f>SUM(E9:E11)</f>
        <v>0</v>
      </c>
      <c r="F12" s="218">
        <f>SUM(F9:F11)</f>
        <v>7736552</v>
      </c>
    </row>
    <row r="13" spans="1:6" s="29" customFormat="1" ht="15" customHeight="1" thickTop="1">
      <c r="A13" s="211"/>
      <c r="B13" s="219"/>
      <c r="C13" s="219"/>
      <c r="D13" s="219"/>
      <c r="E13" s="219"/>
      <c r="F13" s="220"/>
    </row>
    <row r="14" spans="1:6" s="29" customFormat="1" ht="30" customHeight="1">
      <c r="A14" s="209" t="s">
        <v>165</v>
      </c>
      <c r="B14" s="219"/>
      <c r="C14" s="219"/>
      <c r="D14" s="219"/>
      <c r="E14" s="219"/>
      <c r="F14" s="221"/>
    </row>
    <row r="15" spans="1:6" s="29" customFormat="1" ht="15" customHeight="1">
      <c r="A15" s="211" t="s">
        <v>161</v>
      </c>
      <c r="B15" s="228">
        <f>-'[1]4Q18 Trial Balance'!I66</f>
        <v>2789822</v>
      </c>
      <c r="C15" s="184">
        <f>'[1]4Q18 Trial Balance'!I62</f>
        <v>0</v>
      </c>
      <c r="D15" s="184">
        <v>0</v>
      </c>
      <c r="E15" s="184">
        <v>0</v>
      </c>
      <c r="F15" s="222">
        <f>SUM(B15:E15)</f>
        <v>2789822</v>
      </c>
    </row>
    <row r="16" spans="1:6" s="29" customFormat="1" ht="15" customHeight="1">
      <c r="A16" s="211" t="s">
        <v>166</v>
      </c>
      <c r="B16" s="228">
        <f>-'[1]4Q18 Trial Balance'!I67</f>
        <v>1063409</v>
      </c>
      <c r="C16" s="184">
        <f>'[1]4Q18 Trial Balance'!I63</f>
        <v>0</v>
      </c>
      <c r="D16" s="184">
        <v>0</v>
      </c>
      <c r="E16" s="184">
        <v>0</v>
      </c>
      <c r="F16" s="222">
        <f>SUM(B16:E16)</f>
        <v>1063409</v>
      </c>
    </row>
    <row r="17" spans="1:6" s="29" customFormat="1" ht="15" customHeight="1">
      <c r="A17" s="211" t="s">
        <v>167</v>
      </c>
      <c r="B17" s="228">
        <f>-'[1]4Q18 Trial Balance'!I68</f>
        <v>9396</v>
      </c>
      <c r="C17" s="184">
        <f>'[1]4Q18 Trial Balance'!I64</f>
        <v>0</v>
      </c>
      <c r="D17" s="184">
        <v>0</v>
      </c>
      <c r="E17" s="184">
        <v>0</v>
      </c>
      <c r="F17" s="222">
        <f>SUM(B17:E17)</f>
        <v>9396</v>
      </c>
    </row>
    <row r="18" spans="1:6" s="29" customFormat="1" ht="15" customHeight="1" thickBot="1">
      <c r="A18" s="215" t="s">
        <v>164</v>
      </c>
      <c r="B18" s="223">
        <f>SUM(B15:B17)</f>
        <v>3862627</v>
      </c>
      <c r="C18" s="217">
        <f>SUM(C15:C17)</f>
        <v>0</v>
      </c>
      <c r="D18" s="217">
        <f>SUM(D15:D17)</f>
        <v>0</v>
      </c>
      <c r="E18" s="217">
        <f>SUM(E15:E17)</f>
        <v>0</v>
      </c>
      <c r="F18" s="224">
        <f>SUM(F15:F17)</f>
        <v>3862627</v>
      </c>
    </row>
    <row r="19" spans="1:6" s="29" customFormat="1" ht="15" customHeight="1" thickTop="1">
      <c r="A19" s="211"/>
      <c r="B19" s="219"/>
      <c r="C19" s="219"/>
      <c r="D19" s="219"/>
      <c r="E19" s="219"/>
      <c r="F19" s="220"/>
    </row>
    <row r="20" spans="1:6" s="29" customFormat="1" ht="30" customHeight="1">
      <c r="A20" s="209" t="s">
        <v>171</v>
      </c>
      <c r="B20" s="225"/>
      <c r="C20" s="225"/>
      <c r="D20" s="225"/>
      <c r="E20" s="225"/>
      <c r="F20" s="221"/>
    </row>
    <row r="21" spans="1:6" s="29" customFormat="1" ht="15" customHeight="1">
      <c r="A21" s="211" t="s">
        <v>161</v>
      </c>
      <c r="B21" s="184">
        <v>0</v>
      </c>
      <c r="C21" s="228">
        <v>3122368</v>
      </c>
      <c r="D21" s="184">
        <v>0</v>
      </c>
      <c r="E21" s="184">
        <v>0</v>
      </c>
      <c r="F21" s="222">
        <f>SUM(B21:E21)</f>
        <v>3122368</v>
      </c>
    </row>
    <row r="22" spans="1:6" s="29" customFormat="1" ht="15" customHeight="1">
      <c r="A22" s="211" t="s">
        <v>162</v>
      </c>
      <c r="B22" s="184">
        <v>0</v>
      </c>
      <c r="C22" s="228">
        <v>1192692</v>
      </c>
      <c r="D22" s="184">
        <v>0</v>
      </c>
      <c r="E22" s="184">
        <v>0</v>
      </c>
      <c r="F22" s="222">
        <f>SUM(B22:E22)</f>
        <v>1192692</v>
      </c>
    </row>
    <row r="23" spans="1:6" s="29" customFormat="1" ht="15" customHeight="1">
      <c r="A23" s="211" t="s">
        <v>163</v>
      </c>
      <c r="B23" s="184">
        <v>0</v>
      </c>
      <c r="C23" s="228">
        <v>12640</v>
      </c>
      <c r="D23" s="184">
        <v>0</v>
      </c>
      <c r="E23" s="184">
        <v>0</v>
      </c>
      <c r="F23" s="222">
        <f>SUM(B23:E23)</f>
        <v>12640</v>
      </c>
    </row>
    <row r="24" spans="1:6" s="29" customFormat="1" ht="15" customHeight="1" thickBot="1">
      <c r="A24" s="215" t="s">
        <v>164</v>
      </c>
      <c r="B24" s="217">
        <f>SUM(B21:B23)</f>
        <v>0</v>
      </c>
      <c r="C24" s="223">
        <f>SUM(C21:C23)</f>
        <v>4327700</v>
      </c>
      <c r="D24" s="217">
        <f>SUM(D21:D23)</f>
        <v>0</v>
      </c>
      <c r="E24" s="217">
        <f>SUM(E21:E23)</f>
        <v>0</v>
      </c>
      <c r="F24" s="224">
        <f>SUM(F21:F23)</f>
        <v>4327700</v>
      </c>
    </row>
    <row r="25" spans="1:6" s="227" customFormat="1" ht="15" customHeight="1" thickTop="1">
      <c r="A25" s="226"/>
      <c r="B25" s="219"/>
      <c r="C25" s="219"/>
      <c r="D25" s="219"/>
      <c r="E25" s="219"/>
      <c r="F25" s="221"/>
    </row>
    <row r="26" spans="1:6" s="29" customFormat="1" ht="15" customHeight="1">
      <c r="A26" s="209" t="s">
        <v>169</v>
      </c>
      <c r="B26" s="219"/>
      <c r="C26" s="219"/>
      <c r="D26" s="219"/>
      <c r="E26" s="219"/>
      <c r="F26" s="221"/>
    </row>
    <row r="27" spans="1:6" s="29" customFormat="1" ht="15" customHeight="1">
      <c r="A27" s="211" t="s">
        <v>161</v>
      </c>
      <c r="B27" s="228">
        <f aca="true" t="shared" si="0" ref="B27:E29">B9-(B15-B21)</f>
        <v>2883996</v>
      </c>
      <c r="C27" s="228">
        <f t="shared" si="0"/>
        <v>3043220</v>
      </c>
      <c r="D27" s="214">
        <f t="shared" si="0"/>
        <v>-1256</v>
      </c>
      <c r="E27" s="184">
        <f t="shared" si="0"/>
        <v>0</v>
      </c>
      <c r="F27" s="228">
        <f>SUM(B27:E27)</f>
        <v>5925960</v>
      </c>
    </row>
    <row r="28" spans="1:6" s="29" customFormat="1" ht="15" customHeight="1">
      <c r="A28" s="211" t="s">
        <v>162</v>
      </c>
      <c r="B28" s="228">
        <f t="shared" si="0"/>
        <v>1094744</v>
      </c>
      <c r="C28" s="228">
        <f t="shared" si="0"/>
        <v>1162820</v>
      </c>
      <c r="D28" s="214">
        <f t="shared" si="0"/>
        <v>-3635</v>
      </c>
      <c r="E28" s="184">
        <f t="shared" si="0"/>
        <v>0</v>
      </c>
      <c r="F28" s="228">
        <f>SUM(B28:E28)</f>
        <v>2253929</v>
      </c>
    </row>
    <row r="29" spans="1:6" s="29" customFormat="1" ht="15" customHeight="1">
      <c r="A29" s="229" t="s">
        <v>163</v>
      </c>
      <c r="B29" s="222">
        <f t="shared" si="0"/>
        <v>9956</v>
      </c>
      <c r="C29" s="222">
        <f t="shared" si="0"/>
        <v>11780</v>
      </c>
      <c r="D29" s="184">
        <f t="shared" si="0"/>
        <v>0</v>
      </c>
      <c r="E29" s="184">
        <f t="shared" si="0"/>
        <v>0</v>
      </c>
      <c r="F29" s="222">
        <f>SUM(B29:E29)</f>
        <v>21736</v>
      </c>
    </row>
    <row r="30" spans="1:6" s="29" customFormat="1" ht="15" customHeight="1" thickBot="1">
      <c r="A30" s="215" t="s">
        <v>164</v>
      </c>
      <c r="B30" s="231">
        <f>SUM(B27:B29)</f>
        <v>3988696</v>
      </c>
      <c r="C30" s="231">
        <f>SUM(C27:C29)</f>
        <v>4217820</v>
      </c>
      <c r="D30" s="231">
        <f>SUM(D27:D29)</f>
        <v>-4891</v>
      </c>
      <c r="E30" s="232">
        <f>SUM(E27:E29)</f>
        <v>0</v>
      </c>
      <c r="F30" s="231">
        <f>SUM(F27:F29)</f>
        <v>8201625</v>
      </c>
    </row>
    <row r="31" spans="1:6" s="29" customFormat="1" ht="15" customHeight="1" thickTop="1">
      <c r="A31" s="215"/>
      <c r="B31" s="19"/>
      <c r="C31" s="19"/>
      <c r="D31" s="19"/>
      <c r="E31" s="234"/>
      <c r="F31" s="19"/>
    </row>
    <row r="32" spans="1:6" s="235" customFormat="1" ht="19.5" customHeight="1">
      <c r="A32" s="335" t="s">
        <v>172</v>
      </c>
      <c r="B32" s="335"/>
      <c r="C32" s="335"/>
      <c r="D32" s="335"/>
      <c r="E32" s="335"/>
      <c r="F32" s="335"/>
    </row>
    <row r="33" spans="1:6" s="235" customFormat="1" ht="19.5" customHeight="1">
      <c r="A33" s="335"/>
      <c r="B33" s="335"/>
      <c r="C33" s="335"/>
      <c r="D33" s="335"/>
      <c r="E33" s="335"/>
      <c r="F33" s="335"/>
    </row>
    <row r="34" spans="1:6" s="235" customFormat="1" ht="19.5" customHeight="1">
      <c r="A34" s="335"/>
      <c r="B34" s="335"/>
      <c r="C34" s="335"/>
      <c r="D34" s="335"/>
      <c r="E34" s="335"/>
      <c r="F34" s="335"/>
    </row>
    <row r="35" spans="1:6" s="239" customFormat="1" ht="13.5">
      <c r="A35" s="236"/>
      <c r="B35" s="336" t="s">
        <v>173</v>
      </c>
      <c r="C35" s="237"/>
      <c r="D35" s="238"/>
      <c r="E35" s="336" t="s">
        <v>173</v>
      </c>
      <c r="F35" s="237"/>
    </row>
    <row r="36" spans="1:6" s="239" customFormat="1" ht="13.5">
      <c r="A36" s="240" t="s">
        <v>174</v>
      </c>
      <c r="B36" s="336"/>
      <c r="C36" s="241" t="s">
        <v>175</v>
      </c>
      <c r="D36" s="237" t="s">
        <v>174</v>
      </c>
      <c r="E36" s="336"/>
      <c r="F36" s="241" t="s">
        <v>175</v>
      </c>
    </row>
    <row r="37" spans="1:6" s="245" customFormat="1" ht="15.75">
      <c r="A37" s="242" t="s">
        <v>176</v>
      </c>
      <c r="B37" s="243">
        <v>735901</v>
      </c>
      <c r="C37" s="244">
        <f>B37+86398</f>
        <v>822299</v>
      </c>
      <c r="D37" s="242" t="s">
        <v>177</v>
      </c>
      <c r="E37" s="243">
        <v>653819.72</v>
      </c>
      <c r="F37" s="244">
        <f>E37+74693</f>
        <v>728512.72</v>
      </c>
    </row>
    <row r="38" spans="1:7" s="245" customFormat="1" ht="15.75">
      <c r="A38" s="242" t="s">
        <v>178</v>
      </c>
      <c r="B38" s="243">
        <v>722302.8499999999</v>
      </c>
      <c r="C38" s="244">
        <f>B38+83826</f>
        <v>806128.8499999999</v>
      </c>
      <c r="D38" s="242" t="s">
        <v>179</v>
      </c>
      <c r="E38" s="243">
        <v>639905.7000000002</v>
      </c>
      <c r="F38" s="244">
        <f>E38+75648</f>
        <v>715553.7000000002</v>
      </c>
      <c r="G38" s="246"/>
    </row>
    <row r="39" spans="1:7" s="245" customFormat="1" ht="15.75">
      <c r="A39" s="242" t="s">
        <v>180</v>
      </c>
      <c r="B39" s="243">
        <v>709449.6900000002</v>
      </c>
      <c r="C39" s="244">
        <f>B39+81319</f>
        <v>790768.6900000002</v>
      </c>
      <c r="D39" s="242" t="s">
        <v>181</v>
      </c>
      <c r="E39" s="243">
        <v>630339</v>
      </c>
      <c r="F39" s="244">
        <f>E39+70513</f>
        <v>700852</v>
      </c>
      <c r="G39" s="246"/>
    </row>
    <row r="40" spans="1:7" s="245" customFormat="1" ht="15.75">
      <c r="A40" s="242" t="s">
        <v>182</v>
      </c>
      <c r="B40" s="243">
        <v>704626.3299999998</v>
      </c>
      <c r="C40" s="244">
        <f>B40+77910</f>
        <v>782536.3299999998</v>
      </c>
      <c r="D40" s="242" t="s">
        <v>183</v>
      </c>
      <c r="E40" s="243">
        <v>612663.3699999999</v>
      </c>
      <c r="F40" s="244">
        <f>E40+69151</f>
        <v>681814.3699999999</v>
      </c>
      <c r="G40" s="246"/>
    </row>
    <row r="41" spans="1:6" s="250" customFormat="1" ht="15" customHeight="1">
      <c r="A41" s="247"/>
      <c r="B41" s="248"/>
      <c r="C41" s="248"/>
      <c r="D41" s="248"/>
      <c r="E41" s="247"/>
      <c r="F41" s="249"/>
    </row>
    <row r="42" spans="1:6" s="250" customFormat="1" ht="15" customHeight="1">
      <c r="A42" s="335" t="s">
        <v>184</v>
      </c>
      <c r="B42" s="335"/>
      <c r="C42" s="335"/>
      <c r="D42" s="335"/>
      <c r="E42" s="335"/>
      <c r="F42" s="335"/>
    </row>
    <row r="43" spans="1:6" s="250" customFormat="1" ht="15" customHeight="1">
      <c r="A43" s="335"/>
      <c r="B43" s="335"/>
      <c r="C43" s="335"/>
      <c r="D43" s="335"/>
      <c r="E43" s="335"/>
      <c r="F43" s="335"/>
    </row>
    <row r="44" spans="1:6" s="250" customFormat="1" ht="15" customHeight="1">
      <c r="A44" s="247"/>
      <c r="B44" s="248"/>
      <c r="C44" s="248"/>
      <c r="D44" s="248"/>
      <c r="E44" s="247"/>
      <c r="F44" s="249"/>
    </row>
    <row r="45" spans="1:6" s="250" customFormat="1" ht="15" customHeight="1">
      <c r="A45" s="247"/>
      <c r="B45" s="248"/>
      <c r="C45" s="248"/>
      <c r="D45" s="248"/>
      <c r="E45" s="247"/>
      <c r="F45" s="249"/>
    </row>
    <row r="46" spans="1:6" s="250" customFormat="1" ht="15" customHeight="1">
      <c r="A46" s="247"/>
      <c r="B46" s="248"/>
      <c r="C46" s="248"/>
      <c r="D46" s="248"/>
      <c r="E46" s="247"/>
      <c r="F46" s="249"/>
    </row>
    <row r="47" spans="1:6" s="250" customFormat="1" ht="15" customHeight="1">
      <c r="A47" s="247"/>
      <c r="B47" s="248"/>
      <c r="C47" s="248"/>
      <c r="D47" s="248"/>
      <c r="E47" s="247"/>
      <c r="F47" s="249"/>
    </row>
    <row r="48" spans="1:6" s="250" customFormat="1" ht="15" customHeight="1">
      <c r="A48" s="247"/>
      <c r="B48" s="248"/>
      <c r="C48" s="248"/>
      <c r="D48" s="248"/>
      <c r="E48" s="247"/>
      <c r="F48" s="249"/>
    </row>
    <row r="49" spans="1:6" s="250" customFormat="1" ht="15" customHeight="1">
      <c r="A49" s="247"/>
      <c r="B49" s="248"/>
      <c r="C49" s="248"/>
      <c r="D49" s="248"/>
      <c r="E49" s="247"/>
      <c r="F49" s="249"/>
    </row>
    <row r="50" spans="1:6" s="250" customFormat="1" ht="15" customHeight="1">
      <c r="A50" s="247"/>
      <c r="B50" s="248"/>
      <c r="C50" s="248"/>
      <c r="D50" s="248"/>
      <c r="E50" s="247"/>
      <c r="F50" s="249"/>
    </row>
    <row r="51" spans="1:6" s="250" customFormat="1" ht="15" customHeight="1">
      <c r="A51" s="247"/>
      <c r="B51" s="248"/>
      <c r="C51" s="248"/>
      <c r="D51" s="248"/>
      <c r="E51" s="247"/>
      <c r="F51" s="249"/>
    </row>
    <row r="52" spans="1:6" s="250" customFormat="1" ht="15" customHeight="1">
      <c r="A52" s="247"/>
      <c r="B52" s="248"/>
      <c r="C52" s="248"/>
      <c r="D52" s="248"/>
      <c r="E52" s="247"/>
      <c r="F52" s="249"/>
    </row>
    <row r="53" spans="1:6" s="250" customFormat="1" ht="15" customHeight="1">
      <c r="A53" s="247"/>
      <c r="B53" s="248"/>
      <c r="C53" s="248"/>
      <c r="D53" s="248"/>
      <c r="E53" s="247"/>
      <c r="F53" s="249"/>
    </row>
    <row r="54" spans="1:6" s="250" customFormat="1" ht="15" customHeight="1">
      <c r="A54" s="247"/>
      <c r="B54" s="248"/>
      <c r="C54" s="248"/>
      <c r="D54" s="248"/>
      <c r="E54" s="247"/>
      <c r="F54" s="249"/>
    </row>
    <row r="55" spans="1:6" s="250" customFormat="1" ht="15" customHeight="1">
      <c r="A55" s="247"/>
      <c r="B55" s="248"/>
      <c r="C55" s="248"/>
      <c r="D55" s="248"/>
      <c r="E55" s="247"/>
      <c r="F55" s="249"/>
    </row>
    <row r="56" spans="1:6" s="250" customFormat="1" ht="15" customHeight="1">
      <c r="A56" s="247"/>
      <c r="B56" s="248"/>
      <c r="C56" s="248"/>
      <c r="D56" s="248"/>
      <c r="E56" s="247"/>
      <c r="F56" s="249"/>
    </row>
    <row r="57" spans="1:6" s="250" customFormat="1" ht="15" customHeight="1">
      <c r="A57" s="247"/>
      <c r="B57" s="248"/>
      <c r="C57" s="248"/>
      <c r="D57" s="248"/>
      <c r="E57" s="247"/>
      <c r="F57" s="249"/>
    </row>
    <row r="58" spans="1:6" s="250" customFormat="1" ht="15" customHeight="1">
      <c r="A58" s="247"/>
      <c r="B58" s="248"/>
      <c r="C58" s="248"/>
      <c r="D58" s="248"/>
      <c r="E58" s="247"/>
      <c r="F58" s="249"/>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58" customWidth="1"/>
    <col min="2" max="4" width="16.7109375" style="282" customWidth="1"/>
    <col min="5" max="6" width="16.7109375" style="276" customWidth="1"/>
    <col min="7" max="16384" width="15.7109375" style="179" customWidth="1"/>
  </cols>
  <sheetData>
    <row r="1" spans="1:6" s="251" customFormat="1" ht="24.75" customHeight="1">
      <c r="A1" s="337" t="s">
        <v>0</v>
      </c>
      <c r="B1" s="337"/>
      <c r="C1" s="337"/>
      <c r="D1" s="337"/>
      <c r="E1" s="337"/>
      <c r="F1" s="337"/>
    </row>
    <row r="2" spans="1:6" s="254" customFormat="1" ht="15" customHeight="1">
      <c r="A2" s="252"/>
      <c r="B2" s="253"/>
      <c r="C2" s="253"/>
      <c r="D2" s="253"/>
      <c r="E2" s="253"/>
      <c r="F2" s="253"/>
    </row>
    <row r="3" spans="1:6" s="255" customFormat="1" ht="15" customHeight="1">
      <c r="A3" s="338" t="s">
        <v>185</v>
      </c>
      <c r="B3" s="338"/>
      <c r="C3" s="338"/>
      <c r="D3" s="338"/>
      <c r="E3" s="338"/>
      <c r="F3" s="338"/>
    </row>
    <row r="4" spans="1:6" s="255" customFormat="1" ht="15" customHeight="1">
      <c r="A4" s="338" t="s">
        <v>186</v>
      </c>
      <c r="B4" s="338"/>
      <c r="C4" s="338"/>
      <c r="D4" s="338"/>
      <c r="E4" s="338"/>
      <c r="F4" s="338"/>
    </row>
    <row r="5" spans="1:6" s="257" customFormat="1" ht="15" customHeight="1">
      <c r="A5" s="252"/>
      <c r="B5" s="256"/>
      <c r="C5" s="256"/>
      <c r="D5" s="256"/>
      <c r="E5" s="253"/>
      <c r="F5" s="253"/>
    </row>
    <row r="6" spans="2:6" ht="30" customHeight="1">
      <c r="B6" s="205" t="s">
        <v>70</v>
      </c>
      <c r="C6" s="205" t="s">
        <v>71</v>
      </c>
      <c r="D6" s="205" t="s">
        <v>72</v>
      </c>
      <c r="E6" s="205" t="s">
        <v>73</v>
      </c>
      <c r="F6" s="206" t="s">
        <v>74</v>
      </c>
    </row>
    <row r="7" spans="1:6" ht="15" customHeight="1">
      <c r="A7" s="259" t="s">
        <v>187</v>
      </c>
      <c r="B7" s="260"/>
      <c r="C7" s="260"/>
      <c r="D7" s="260"/>
      <c r="E7" s="260"/>
      <c r="F7" s="260"/>
    </row>
    <row r="8" spans="1:6" ht="15" customHeight="1">
      <c r="A8" s="259" t="s">
        <v>188</v>
      </c>
      <c r="B8" s="261"/>
      <c r="C8" s="261"/>
      <c r="D8" s="261"/>
      <c r="E8" s="261"/>
      <c r="F8" s="261"/>
    </row>
    <row r="9" spans="1:6" ht="15" customHeight="1">
      <c r="A9" s="262" t="s">
        <v>189</v>
      </c>
      <c r="B9" s="212">
        <f>'[1]Loss Expenses Paid QTD-15'!E21</f>
        <v>185048</v>
      </c>
      <c r="C9" s="212">
        <f>'[1]Loss Expenses Paid QTD-15'!E15+'[1]4Q18 Trial Balance'!G274</f>
        <v>179171</v>
      </c>
      <c r="D9" s="212">
        <f>'[1]4Q18 Trial Balance'!G271</f>
        <v>-194</v>
      </c>
      <c r="E9" s="184">
        <v>0</v>
      </c>
      <c r="F9" s="212">
        <f>SUM(B9:E9)</f>
        <v>364025</v>
      </c>
    </row>
    <row r="10" spans="1:6" ht="15" customHeight="1">
      <c r="A10" s="262" t="s">
        <v>162</v>
      </c>
      <c r="B10" s="213">
        <f>'[1]Loss Expenses Paid QTD-15'!E22</f>
        <v>95176</v>
      </c>
      <c r="C10" s="213">
        <f>'[1]Loss Expenses Paid QTD-15'!E16+'[1]4Q18 Trial Balance'!G275</f>
        <v>14858</v>
      </c>
      <c r="D10" s="263">
        <f>'[1]4Q18 Trial Balance'!G272</f>
        <v>-420</v>
      </c>
      <c r="E10" s="184">
        <v>0</v>
      </c>
      <c r="F10" s="213">
        <f>SUM(B10:E10)</f>
        <v>109614</v>
      </c>
    </row>
    <row r="11" spans="1:6" ht="15" customHeight="1">
      <c r="A11" s="262" t="s">
        <v>163</v>
      </c>
      <c r="B11" s="184">
        <f>'[1]Loss Expenses Paid QTD-15'!E23</f>
        <v>0</v>
      </c>
      <c r="C11" s="184">
        <f>'[1]Loss Expenses Paid QTD-15'!E17</f>
        <v>0</v>
      </c>
      <c r="D11" s="184">
        <f>'[1]Loss Expenses Paid QTD-15'!E11</f>
        <v>0</v>
      </c>
      <c r="E11" s="184">
        <v>0</v>
      </c>
      <c r="F11" s="184">
        <f>SUM(B11:E11)</f>
        <v>0</v>
      </c>
    </row>
    <row r="12" spans="1:6" ht="15" customHeight="1" thickBot="1">
      <c r="A12" s="264" t="s">
        <v>164</v>
      </c>
      <c r="B12" s="216">
        <f>SUM(B9:B11)</f>
        <v>280224</v>
      </c>
      <c r="C12" s="216">
        <f>SUM(C9:C11)</f>
        <v>194029</v>
      </c>
      <c r="D12" s="105">
        <f>SUM(D9:D11)</f>
        <v>-614</v>
      </c>
      <c r="E12" s="217">
        <f>SUM(E9:E11)</f>
        <v>0</v>
      </c>
      <c r="F12" s="218">
        <f>SUM(F9:F11)</f>
        <v>473639</v>
      </c>
    </row>
    <row r="13" spans="1:6" ht="15" customHeight="1" thickTop="1">
      <c r="A13" s="259"/>
      <c r="B13" s="265"/>
      <c r="C13" s="265"/>
      <c r="D13" s="265"/>
      <c r="E13" s="266"/>
      <c r="F13" s="267"/>
    </row>
    <row r="14" spans="1:6" ht="15" customHeight="1">
      <c r="A14" s="259" t="s">
        <v>190</v>
      </c>
      <c r="B14" s="265"/>
      <c r="C14" s="265"/>
      <c r="D14" s="265"/>
      <c r="E14" s="266"/>
      <c r="F14" s="267"/>
    </row>
    <row r="15" spans="1:6" ht="15" customHeight="1">
      <c r="A15" s="262" t="s">
        <v>191</v>
      </c>
      <c r="B15" s="213">
        <f>'[1]Unpaid Loss Reserves-13'!B9</f>
        <v>780000</v>
      </c>
      <c r="C15" s="213">
        <f>'[1]Unpaid Loss Reserves-13'!C9</f>
        <v>355094</v>
      </c>
      <c r="D15" s="213">
        <f>'[1]Unpaid Loss Reserves-13'!D9</f>
        <v>135819</v>
      </c>
      <c r="E15" s="184">
        <v>0</v>
      </c>
      <c r="F15" s="213">
        <f>SUM(B15:E15)</f>
        <v>1270913</v>
      </c>
    </row>
    <row r="16" spans="1:6" ht="15" customHeight="1">
      <c r="A16" s="262" t="s">
        <v>192</v>
      </c>
      <c r="B16" s="213">
        <f>'[1]Unpaid Loss Reserves-13'!B10</f>
        <v>57421</v>
      </c>
      <c r="C16" s="213">
        <f>'[1]Unpaid Loss Reserves-13'!C10</f>
        <v>36000</v>
      </c>
      <c r="D16" s="184">
        <f>'[1]Unpaid Loss Reserves-13'!D10</f>
        <v>0</v>
      </c>
      <c r="E16" s="184">
        <v>0</v>
      </c>
      <c r="F16" s="213">
        <f>SUM(B16:E16)</f>
        <v>93421</v>
      </c>
    </row>
    <row r="17" spans="1:6" ht="15" customHeight="1">
      <c r="A17" s="262" t="s">
        <v>193</v>
      </c>
      <c r="B17" s="184">
        <f>'[1]Unpaid Loss Reserves-13'!B11</f>
        <v>0</v>
      </c>
      <c r="C17" s="184">
        <f>'[1]Unpaid Loss Reserves-13'!C11</f>
        <v>0</v>
      </c>
      <c r="D17" s="184">
        <f>'[1]Unpaid Loss Reserves-13'!D11</f>
        <v>0</v>
      </c>
      <c r="E17" s="184">
        <v>0</v>
      </c>
      <c r="F17" s="184">
        <f>SUM(B17:E17)</f>
        <v>0</v>
      </c>
    </row>
    <row r="18" spans="1:6" ht="15" customHeight="1" thickBot="1">
      <c r="A18" s="264" t="s">
        <v>164</v>
      </c>
      <c r="B18" s="216">
        <f>SUM(B15:B17)</f>
        <v>837421</v>
      </c>
      <c r="C18" s="216">
        <f>SUM(C15:C17)</f>
        <v>391094</v>
      </c>
      <c r="D18" s="216">
        <f>SUM(D15:D17)</f>
        <v>135819</v>
      </c>
      <c r="E18" s="217">
        <f>SUM(E15:E17)</f>
        <v>0</v>
      </c>
      <c r="F18" s="218">
        <f>SUM(F15:F17)</f>
        <v>1364334</v>
      </c>
    </row>
    <row r="19" spans="1:6" ht="15" customHeight="1" thickTop="1">
      <c r="A19" s="259"/>
      <c r="B19" s="99"/>
      <c r="C19" s="99"/>
      <c r="D19" s="99"/>
      <c r="E19" s="268"/>
      <c r="F19" s="269"/>
    </row>
    <row r="20" spans="1:6" ht="15" customHeight="1">
      <c r="A20" s="259" t="s">
        <v>194</v>
      </c>
      <c r="B20" s="266"/>
      <c r="C20" s="266"/>
      <c r="D20" s="266"/>
      <c r="E20" s="266"/>
      <c r="F20" s="270"/>
    </row>
    <row r="21" spans="1:6" ht="15" customHeight="1">
      <c r="A21" s="262" t="s">
        <v>191</v>
      </c>
      <c r="B21" s="213">
        <f>'[1]Unpaid Loss Reserves-13'!B16</f>
        <v>398058</v>
      </c>
      <c r="C21" s="213">
        <f>'[1]Unpaid Loss Reserves-13'!C16</f>
        <v>18638</v>
      </c>
      <c r="D21" s="184">
        <f>'[1]Unpaid Loss Reserves-13'!D16</f>
        <v>0</v>
      </c>
      <c r="E21" s="184">
        <v>0</v>
      </c>
      <c r="F21" s="213">
        <f>SUM(B21:E21)</f>
        <v>416696</v>
      </c>
    </row>
    <row r="22" spans="1:6" ht="15" customHeight="1">
      <c r="A22" s="262" t="s">
        <v>192</v>
      </c>
      <c r="B22" s="213">
        <f>'[1]Unpaid Loss Reserves-13'!B17</f>
        <v>29304</v>
      </c>
      <c r="C22" s="213">
        <f>'[1]Unpaid Loss Reserves-13'!C17</f>
        <v>1890</v>
      </c>
      <c r="D22" s="184">
        <f>'[1]Unpaid Loss Reserves-13'!D17</f>
        <v>0</v>
      </c>
      <c r="E22" s="184">
        <v>0</v>
      </c>
      <c r="F22" s="213">
        <f>SUM(B22:E22)</f>
        <v>31194</v>
      </c>
    </row>
    <row r="23" spans="1:6" ht="15" customHeight="1">
      <c r="A23" s="262" t="s">
        <v>193</v>
      </c>
      <c r="B23" s="184">
        <f>'[1]Unpaid Loss Reserves-13'!B18</f>
        <v>0</v>
      </c>
      <c r="C23" s="184">
        <f>'[1]Unpaid Loss Reserves-13'!C18</f>
        <v>0</v>
      </c>
      <c r="D23" s="184">
        <f>'[1]Unpaid Loss Reserves-13'!D18</f>
        <v>0</v>
      </c>
      <c r="E23" s="184">
        <v>0</v>
      </c>
      <c r="F23" s="184">
        <f>SUM(B23:E23)</f>
        <v>0</v>
      </c>
    </row>
    <row r="24" spans="1:6" ht="15" customHeight="1" thickBot="1">
      <c r="A24" s="264" t="s">
        <v>164</v>
      </c>
      <c r="B24" s="216">
        <f>SUM(B21:B23)</f>
        <v>427362</v>
      </c>
      <c r="C24" s="216">
        <f>SUM(C21:C23)</f>
        <v>20528</v>
      </c>
      <c r="D24" s="217">
        <f>SUM(D21:D23)</f>
        <v>0</v>
      </c>
      <c r="E24" s="217">
        <f>SUM(E21:E23)</f>
        <v>0</v>
      </c>
      <c r="F24" s="218">
        <f>SUM(F21:F23)</f>
        <v>447890</v>
      </c>
    </row>
    <row r="25" spans="1:6" ht="15" customHeight="1" thickTop="1">
      <c r="A25" s="259"/>
      <c r="B25" s="265"/>
      <c r="C25" s="265"/>
      <c r="D25" s="265"/>
      <c r="E25" s="266"/>
      <c r="F25" s="267"/>
    </row>
    <row r="26" spans="1:6" ht="15" customHeight="1">
      <c r="A26" s="259" t="s">
        <v>195</v>
      </c>
      <c r="B26" s="271"/>
      <c r="C26" s="271"/>
      <c r="D26" s="271"/>
      <c r="E26" s="266"/>
      <c r="F26" s="267"/>
    </row>
    <row r="27" spans="1:6" ht="15" customHeight="1">
      <c r="A27" s="259" t="s">
        <v>196</v>
      </c>
      <c r="B27" s="271"/>
      <c r="C27" s="271"/>
      <c r="D27" s="271"/>
      <c r="E27" s="266"/>
      <c r="F27" s="267"/>
    </row>
    <row r="28" spans="1:6" ht="15" customHeight="1">
      <c r="A28" s="262" t="s">
        <v>191</v>
      </c>
      <c r="B28" s="213">
        <v>151397</v>
      </c>
      <c r="C28" s="213">
        <v>371253</v>
      </c>
      <c r="D28" s="213">
        <v>135819</v>
      </c>
      <c r="E28" s="184">
        <v>0</v>
      </c>
      <c r="F28" s="213">
        <f>SUM(B28:E28)</f>
        <v>658469</v>
      </c>
    </row>
    <row r="29" spans="1:6" ht="15" customHeight="1">
      <c r="A29" s="262" t="s">
        <v>192</v>
      </c>
      <c r="B29" s="213">
        <v>488210</v>
      </c>
      <c r="C29" s="213">
        <v>61151</v>
      </c>
      <c r="D29" s="184">
        <v>0</v>
      </c>
      <c r="E29" s="184">
        <v>0</v>
      </c>
      <c r="F29" s="213">
        <f>SUM(B29:E29)</f>
        <v>549361</v>
      </c>
    </row>
    <row r="30" spans="1:6" ht="15" customHeight="1">
      <c r="A30" s="262" t="s">
        <v>193</v>
      </c>
      <c r="B30" s="184">
        <v>0</v>
      </c>
      <c r="C30" s="184">
        <v>0</v>
      </c>
      <c r="D30" s="184">
        <v>0</v>
      </c>
      <c r="E30" s="184">
        <v>0</v>
      </c>
      <c r="F30" s="184">
        <f>SUM(B30:E30)</f>
        <v>0</v>
      </c>
    </row>
    <row r="31" spans="1:6" ht="15" customHeight="1" thickBot="1">
      <c r="A31" s="264" t="s">
        <v>164</v>
      </c>
      <c r="B31" s="216">
        <f>SUM(B28:B30)</f>
        <v>639607</v>
      </c>
      <c r="C31" s="216">
        <f>SUM(C28:C30)</f>
        <v>432404</v>
      </c>
      <c r="D31" s="216">
        <f>SUM(D28:D30)</f>
        <v>135819</v>
      </c>
      <c r="E31" s="217">
        <f>SUM(E28:E30)</f>
        <v>0</v>
      </c>
      <c r="F31" s="218">
        <f>SUM(F28:F30)</f>
        <v>1207830</v>
      </c>
    </row>
    <row r="32" spans="1:6" s="273" customFormat="1" ht="15" customHeight="1" thickTop="1">
      <c r="A32" s="259"/>
      <c r="B32" s="271"/>
      <c r="C32" s="271"/>
      <c r="D32" s="271"/>
      <c r="E32" s="271"/>
      <c r="F32" s="272"/>
    </row>
    <row r="33" spans="1:6" ht="15" customHeight="1">
      <c r="A33" s="259" t="s">
        <v>197</v>
      </c>
      <c r="B33" s="265"/>
      <c r="C33" s="265"/>
      <c r="D33" s="265"/>
      <c r="E33" s="266"/>
      <c r="F33" s="267"/>
    </row>
    <row r="34" spans="1:6" ht="15" customHeight="1">
      <c r="A34" s="262" t="s">
        <v>191</v>
      </c>
      <c r="B34" s="263">
        <f aca="true" t="shared" si="0" ref="B34:E36">B9+B15+B21-B28</f>
        <v>1211709</v>
      </c>
      <c r="C34" s="263">
        <f t="shared" si="0"/>
        <v>181650</v>
      </c>
      <c r="D34" s="263">
        <f t="shared" si="0"/>
        <v>-194</v>
      </c>
      <c r="E34" s="184">
        <f t="shared" si="0"/>
        <v>0</v>
      </c>
      <c r="F34" s="263">
        <f>SUM(B34:E34)</f>
        <v>1393165</v>
      </c>
    </row>
    <row r="35" spans="1:6" ht="15" customHeight="1">
      <c r="A35" s="262" t="s">
        <v>192</v>
      </c>
      <c r="B35" s="263">
        <f t="shared" si="0"/>
        <v>-306309</v>
      </c>
      <c r="C35" s="263">
        <f t="shared" si="0"/>
        <v>-8403</v>
      </c>
      <c r="D35" s="263">
        <f t="shared" si="0"/>
        <v>-420</v>
      </c>
      <c r="E35" s="184">
        <f t="shared" si="0"/>
        <v>0</v>
      </c>
      <c r="F35" s="263">
        <f>SUM(B35:E35)</f>
        <v>-315132</v>
      </c>
    </row>
    <row r="36" spans="1:6" ht="15" customHeight="1">
      <c r="A36" s="262" t="s">
        <v>193</v>
      </c>
      <c r="B36" s="184">
        <f t="shared" si="0"/>
        <v>0</v>
      </c>
      <c r="C36" s="184">
        <f t="shared" si="0"/>
        <v>0</v>
      </c>
      <c r="D36" s="184">
        <f t="shared" si="0"/>
        <v>0</v>
      </c>
      <c r="E36" s="184">
        <f t="shared" si="0"/>
        <v>0</v>
      </c>
      <c r="F36" s="184">
        <f>SUM(B36:E36)</f>
        <v>0</v>
      </c>
    </row>
    <row r="37" spans="1:6" ht="15" customHeight="1" thickBot="1">
      <c r="A37" s="264" t="s">
        <v>164</v>
      </c>
      <c r="B37" s="274">
        <f>SUM(B34:B36)</f>
        <v>905400</v>
      </c>
      <c r="C37" s="274">
        <f>SUM(C34:C36)</f>
        <v>173247</v>
      </c>
      <c r="D37" s="274">
        <f>SUM(D34:D36)</f>
        <v>-614</v>
      </c>
      <c r="E37" s="275">
        <f>SUM(E34:E36)</f>
        <v>0</v>
      </c>
      <c r="F37" s="274">
        <f>SUM(F34:F36)</f>
        <v>1078033</v>
      </c>
    </row>
    <row r="38" spans="2:6" ht="15" customHeight="1" thickTop="1">
      <c r="B38" s="270"/>
      <c r="C38" s="270"/>
      <c r="D38" s="270"/>
      <c r="F38" s="277"/>
    </row>
    <row r="39" spans="1:6" s="281" customFormat="1" ht="15" customHeight="1">
      <c r="A39" s="278"/>
      <c r="B39" s="279"/>
      <c r="C39" s="279"/>
      <c r="D39" s="279"/>
      <c r="E39" s="280"/>
      <c r="F39" s="277"/>
    </row>
    <row r="40" spans="2:4" ht="15" customHeight="1">
      <c r="B40" s="260"/>
      <c r="C40" s="260"/>
      <c r="D40" s="260"/>
    </row>
    <row r="41" spans="2:4" ht="15" customHeight="1">
      <c r="B41" s="260"/>
      <c r="C41" s="260"/>
      <c r="D41" s="260"/>
    </row>
    <row r="42" spans="2:4" ht="15" customHeight="1">
      <c r="B42" s="260"/>
      <c r="C42" s="260"/>
      <c r="D42" s="260"/>
    </row>
    <row r="43" spans="1:4" ht="15" customHeight="1">
      <c r="A43" s="252"/>
      <c r="B43" s="260"/>
      <c r="C43" s="260"/>
      <c r="D43" s="260"/>
    </row>
    <row r="44" spans="1:4" ht="15" customHeight="1">
      <c r="A44" s="252"/>
      <c r="B44" s="260"/>
      <c r="C44" s="260"/>
      <c r="D44" s="260"/>
    </row>
    <row r="45" spans="1:4" ht="15" customHeight="1">
      <c r="A45" s="252"/>
      <c r="B45" s="260"/>
      <c r="C45" s="260"/>
      <c r="D45" s="260"/>
    </row>
    <row r="46" spans="1:4" ht="15" customHeight="1">
      <c r="A46" s="252"/>
      <c r="B46" s="260"/>
      <c r="C46" s="260"/>
      <c r="D46" s="260"/>
    </row>
    <row r="47" spans="1:4" ht="15" customHeight="1">
      <c r="A47" s="252"/>
      <c r="B47" s="260"/>
      <c r="C47" s="260"/>
      <c r="D47" s="260"/>
    </row>
    <row r="48" spans="1:4" ht="15" customHeight="1">
      <c r="A48" s="252"/>
      <c r="B48" s="260"/>
      <c r="C48" s="260"/>
      <c r="D48" s="260"/>
    </row>
    <row r="49" spans="1:4" s="179" customFormat="1" ht="15" customHeight="1">
      <c r="A49" s="252"/>
      <c r="B49" s="260"/>
      <c r="C49" s="260"/>
      <c r="D49" s="260"/>
    </row>
    <row r="50" spans="1:4" s="179" customFormat="1" ht="15" customHeight="1">
      <c r="A50" s="252"/>
      <c r="B50" s="260"/>
      <c r="C50" s="260"/>
      <c r="D50" s="260"/>
    </row>
    <row r="51" spans="1:4" s="179" customFormat="1" ht="15" customHeight="1">
      <c r="A51" s="252"/>
      <c r="B51" s="260"/>
      <c r="C51" s="260"/>
      <c r="D51" s="260"/>
    </row>
    <row r="52" spans="1:4" s="179" customFormat="1" ht="15" customHeight="1">
      <c r="A52" s="252"/>
      <c r="B52" s="260"/>
      <c r="C52" s="260"/>
      <c r="D52" s="260"/>
    </row>
    <row r="53" spans="1:4" s="179" customFormat="1" ht="15" customHeight="1">
      <c r="A53" s="252"/>
      <c r="B53" s="260"/>
      <c r="C53" s="260"/>
      <c r="D53" s="260"/>
    </row>
    <row r="54" spans="1:4" s="179" customFormat="1" ht="15" customHeight="1">
      <c r="A54" s="252"/>
      <c r="B54" s="260"/>
      <c r="C54" s="260"/>
      <c r="D54" s="260"/>
    </row>
    <row r="55" spans="1:4" s="179" customFormat="1" ht="15" customHeight="1">
      <c r="A55" s="252"/>
      <c r="B55" s="282"/>
      <c r="C55" s="282"/>
      <c r="D55" s="282"/>
    </row>
    <row r="56" spans="1:4" s="179" customFormat="1" ht="15" customHeight="1">
      <c r="A56" s="252"/>
      <c r="B56" s="282"/>
      <c r="C56" s="282"/>
      <c r="D56" s="282"/>
    </row>
    <row r="57" spans="1:4" s="179" customFormat="1" ht="15" customHeight="1">
      <c r="A57" s="252"/>
      <c r="B57" s="282"/>
      <c r="C57" s="282"/>
      <c r="D57" s="282"/>
    </row>
    <row r="58" spans="1:4" s="179" customFormat="1" ht="15" customHeight="1">
      <c r="A58" s="252"/>
      <c r="B58" s="282"/>
      <c r="C58" s="282"/>
      <c r="D58" s="282"/>
    </row>
    <row r="59" spans="1:4" s="179" customFormat="1" ht="15" customHeight="1">
      <c r="A59" s="252"/>
      <c r="B59" s="282"/>
      <c r="C59" s="282"/>
      <c r="D59" s="282"/>
    </row>
    <row r="60" spans="1:4" s="179" customFormat="1" ht="15" customHeight="1">
      <c r="A60" s="252"/>
      <c r="B60" s="282"/>
      <c r="C60" s="282"/>
      <c r="D60" s="282"/>
    </row>
    <row r="61" spans="1:4" s="179" customFormat="1" ht="15" customHeight="1">
      <c r="A61" s="252"/>
      <c r="B61" s="282"/>
      <c r="C61" s="282"/>
      <c r="D61" s="282"/>
    </row>
    <row r="62" spans="1:4" s="179" customFormat="1" ht="15" customHeight="1">
      <c r="A62" s="252"/>
      <c r="B62" s="282"/>
      <c r="C62" s="282"/>
      <c r="D62" s="282"/>
    </row>
    <row r="63" spans="1:4" s="179" customFormat="1" ht="15" customHeight="1">
      <c r="A63" s="252"/>
      <c r="B63" s="282"/>
      <c r="C63" s="282"/>
      <c r="D63" s="282"/>
    </row>
    <row r="64" spans="1:4" s="179" customFormat="1" ht="15" customHeight="1">
      <c r="A64" s="252"/>
      <c r="B64" s="282"/>
      <c r="C64" s="282"/>
      <c r="D64" s="282"/>
    </row>
    <row r="65" s="179" customFormat="1" ht="15" customHeight="1">
      <c r="A65" s="252"/>
    </row>
    <row r="66" s="179" customFormat="1" ht="15" customHeight="1">
      <c r="A66" s="252"/>
    </row>
    <row r="67" s="179" customFormat="1" ht="15" customHeight="1">
      <c r="A67" s="252"/>
    </row>
    <row r="68" s="179" customFormat="1" ht="15" customHeight="1">
      <c r="A68" s="252"/>
    </row>
    <row r="69" s="179" customFormat="1" ht="15" customHeight="1">
      <c r="A69" s="252"/>
    </row>
    <row r="70" s="179" customFormat="1" ht="15" customHeight="1">
      <c r="A70" s="252"/>
    </row>
    <row r="71" s="179" customFormat="1" ht="15" customHeight="1">
      <c r="A71" s="252"/>
    </row>
    <row r="72" s="179" customFormat="1" ht="15" customHeight="1">
      <c r="A72" s="252"/>
    </row>
    <row r="73" s="179" customFormat="1" ht="15" customHeight="1">
      <c r="A73" s="252"/>
    </row>
    <row r="74" s="179" customFormat="1" ht="15" customHeight="1">
      <c r="A74" s="252"/>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cp:lastPrinted>2019-02-19T15:53:46Z</cp:lastPrinted>
  <dcterms:created xsi:type="dcterms:W3CDTF">2019-02-19T15:45:56Z</dcterms:created>
  <dcterms:modified xsi:type="dcterms:W3CDTF">2019-02-19T15:57:58Z</dcterms:modified>
  <cp:category/>
  <cp:version/>
  <cp:contentType/>
  <cp:contentStatus/>
</cp:coreProperties>
</file>